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ate1904="1" showInkAnnotation="0" autoCompressPictures="0"/>
  <mc:AlternateContent xmlns:mc="http://schemas.openxmlformats.org/markup-compatibility/2006">
    <mc:Choice Requires="x15">
      <x15ac:absPath xmlns:x15ac="http://schemas.microsoft.com/office/spreadsheetml/2010/11/ac" url="\\zinc-corp22\FolderRedirections\todd.p\Desktop\Community Box Promotional\"/>
    </mc:Choice>
  </mc:AlternateContent>
  <xr:revisionPtr revIDLastSave="0" documentId="13_ncr:1_{7F065F7F-6841-477C-AED6-DA52581F969B}" xr6:coauthVersionLast="47" xr6:coauthVersionMax="47" xr10:uidLastSave="{00000000-0000-0000-0000-000000000000}"/>
  <bookViews>
    <workbookView xWindow="3615" yWindow="1200" windowWidth="25320" windowHeight="13845" tabRatio="500" activeTab="3" xr2:uid="{00000000-000D-0000-FFFF-FFFF00000000}"/>
  </bookViews>
  <sheets>
    <sheet name="Deal Information" sheetId="16" r:id="rId1"/>
    <sheet name="Repair Estimator" sheetId="15" r:id="rId2"/>
    <sheet name="Deal Analyzer for Flips" sheetId="14" r:id="rId3"/>
    <sheet name="Investment Summary" sheetId="10" r:id="rId4"/>
    <sheet name="Formula Data DO NOT TOUCH" sheetId="17" state="hidden" r:id="rId5"/>
  </sheets>
  <externalReferences>
    <externalReference r:id="rId6"/>
    <externalReference r:id="rId7"/>
    <externalReference r:id="rId8"/>
    <externalReference r:id="rId9"/>
    <externalReference r:id="rId10"/>
    <externalReference r:id="rId11"/>
  </externalReferences>
  <definedNames>
    <definedName name="_ProjectsArray">'[1]Project List'!$A$6:$J$49</definedName>
    <definedName name="BuiltIn_AutoFilter___1" localSheetId="2">#REF!</definedName>
    <definedName name="BuiltIn_AutoFilter___1" localSheetId="0">#REF!</definedName>
    <definedName name="BuiltIn_AutoFilter___1" localSheetId="3">#REF!</definedName>
    <definedName name="BuiltIn_AutoFilter___1" localSheetId="1">#REF!</definedName>
    <definedName name="BuiltIn_AutoFilter___1">#REF!</definedName>
    <definedName name="BuiltIn_AutoFilter___1_1" localSheetId="2">#REF!</definedName>
    <definedName name="BuiltIn_AutoFilter___1_1" localSheetId="0">#REF!</definedName>
    <definedName name="BuiltIn_AutoFilter___1_1" localSheetId="3">#REF!</definedName>
    <definedName name="BuiltIn_AutoFilter___1_1" localSheetId="1">#REF!</definedName>
    <definedName name="BuiltIn_AutoFilter___1_1">#REF!</definedName>
    <definedName name="BuiltIn_AutoFilter___1_2" localSheetId="2">#REF!</definedName>
    <definedName name="BuiltIn_AutoFilter___1_2" localSheetId="0">#REF!</definedName>
    <definedName name="BuiltIn_AutoFilter___1_2" localSheetId="3">#REF!</definedName>
    <definedName name="BuiltIn_AutoFilter___1_2" localSheetId="1">#REF!</definedName>
    <definedName name="BuiltIn_AutoFilter___1_2">#REF!</definedName>
    <definedName name="BuiltIn_AutoFilter___1_3" localSheetId="0">#REF!</definedName>
    <definedName name="BuiltIn_AutoFilter___1_3" localSheetId="3">#REF!</definedName>
    <definedName name="BuiltIn_AutoFilter___1_3" localSheetId="1">#REF!</definedName>
    <definedName name="BuiltIn_AutoFilter___1_3">#REF!</definedName>
    <definedName name="BuiltIn_AutoFilter___1_4" localSheetId="0">#REF!</definedName>
    <definedName name="BuiltIn_AutoFilter___1_4" localSheetId="3">#REF!</definedName>
    <definedName name="BuiltIn_AutoFilter___1_4" localSheetId="1">#REF!</definedName>
    <definedName name="BuiltIn_AutoFilter___1_4">#REF!</definedName>
    <definedName name="BuiltIn_AutoFilter___1_5" localSheetId="0">#REF!</definedName>
    <definedName name="BuiltIn_AutoFilter___1_5" localSheetId="3">#REF!</definedName>
    <definedName name="BuiltIn_AutoFilter___1_5" localSheetId="1">#REF!</definedName>
    <definedName name="BuiltIn_AutoFilter___1_5">#REF!</definedName>
    <definedName name="Category">OFFSET([2]Lookup!$C$2,0,0,MIN(COUNTA([2]Lookup!$C$2:$C$100)))</definedName>
    <definedName name="Design">'[1]Project List'!$F$6:$F$49</definedName>
    <definedName name="Development">'[1]Project List'!$H$6:$H$49</definedName>
    <definedName name="Editorial">'[1]Project List'!$G$6:$G$49</definedName>
    <definedName name="Endorsement">'[1]Project List'!$E$6:$E$49</definedName>
    <definedName name="holidays">OFFSET([3]Holidays!$A$10,1,0,COUNTA([3]Holidays!$A$11:$A$4996),1)</definedName>
    <definedName name="HTML_CodePage" hidden="1">1252</definedName>
    <definedName name="HTML_Control" localSheetId="2" hidden="1">{"'Open Issues'!$A$1:$K$12","'Action Items'!$A$1:$F$30","'Risks'!$A$5:$I$10"}</definedName>
    <definedName name="HTML_Control" localSheetId="0" hidden="1">{"'Open Issues'!$A$1:$K$12","'Action Items'!$A$1:$F$30","'Risks'!$A$5:$I$10"}</definedName>
    <definedName name="HTML_Control" localSheetId="1" hidden="1">{"'Open Issues'!$A$1:$K$12","'Action Items'!$A$1:$F$30","'Risks'!$A$5:$I$10"}</definedName>
    <definedName name="HTML_Control" hidden="1">{"'Open Issues'!$A$1:$K$12","'Action Items'!$A$1:$F$30","'Risks'!$A$5:$I$10"}</definedName>
    <definedName name="HTML_Description" hidden="1">""</definedName>
    <definedName name="HTML_Email" hidden="1">"thomasmo"</definedName>
    <definedName name="HTML_Header" hidden="1">""</definedName>
    <definedName name="HTML_LastUpdate" hidden="1">"6/10/98"</definedName>
    <definedName name="HTML_LineAfter" hidden="1">FALSE</definedName>
    <definedName name="HTML_LineBefore" hidden="1">FALSE</definedName>
    <definedName name="HTML_Name" hidden="1">"Thomas Morrissey"</definedName>
    <definedName name="HTML_OBDlg2" hidden="1">TRUE</definedName>
    <definedName name="HTML_OBDlg4" hidden="1">TRUE</definedName>
    <definedName name="HTML_OS" hidden="1">0</definedName>
    <definedName name="HTML_PathFile" hidden="1">"D:\LVP1.0\Proj Mgt\LVP Action Items.htm"</definedName>
    <definedName name="HTML_Title" hidden="1">"LVP Action Items, Isues, Risks"</definedName>
    <definedName name="Launch">'[1]Project List'!$J$6:$J$49</definedName>
    <definedName name="LOB">OFFSET([2]Lookup!$D$2,0,0,MIN(COUNTA([2]Lookup!$D$2:$D$100)))</definedName>
    <definedName name="Ok" localSheetId="0">#REF!</definedName>
    <definedName name="Ok">#REF!</definedName>
    <definedName name="_xlnm.Print_Area" localSheetId="2">'Deal Analyzer for Flips'!$A$1:$I$54</definedName>
    <definedName name="_xlnm.Print_Area" localSheetId="0">'Deal Information'!$A$1:$K$65</definedName>
    <definedName name="_xlnm.Print_Area" localSheetId="3">'Investment Summary'!$A$1:$L$44</definedName>
    <definedName name="_xlnm.Print_Area" localSheetId="1">'Repair Estimator'!$A$1:$M$257</definedName>
    <definedName name="Priority">OFFSET([2]Lookup!$B$2,0,0,MIN(COUNTA([2]Lookup!$B$2:$B$100)))</definedName>
    <definedName name="ProcApp" localSheetId="2">#REF!</definedName>
    <definedName name="ProcApp" localSheetId="0">#REF!</definedName>
    <definedName name="ProcApp" localSheetId="3">#REF!</definedName>
    <definedName name="ProcApp" localSheetId="1">#REF!</definedName>
    <definedName name="ProcApp">#REF!</definedName>
    <definedName name="RowOffset">'[1]Project List'!$I$1</definedName>
    <definedName name="sort_range" localSheetId="2">'[4]Open Issues'!$3:$681</definedName>
    <definedName name="sort_range">'[5]Open Issues'!$3:$681</definedName>
    <definedName name="Spec">'[1]Project List'!$D$6:$D$49</definedName>
    <definedName name="Stat">'[6]Site Release Action Items List'!$E:$E</definedName>
    <definedName name="Status">OFFSET([2]Lookup!$A$2,0,0,MIN(COUNTA([2]Lookup!$A$2:$A$100)))</definedName>
    <definedName name="statuslist" localSheetId="2">#REF!</definedName>
    <definedName name="statuslist" localSheetId="0">#REF!</definedName>
    <definedName name="statuslist" localSheetId="3">#REF!</definedName>
    <definedName name="statuslist" localSheetId="1">#REF!</definedName>
    <definedName name="statuslist">#REF!</definedName>
    <definedName name="Testing">'[1]Project List'!$I$6:$I$49</definedName>
    <definedName name="valuevx">42.314159</definedName>
    <definedName name="Years">OFFSET([2]Lookup!$L$2,0,0,MIN(COUNTA([2]Lookup!$L$2:$L$20)))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8" i="16" l="1"/>
  <c r="H53" i="14"/>
  <c r="G11" i="14"/>
  <c r="H11" i="14" s="1"/>
  <c r="G10" i="14"/>
  <c r="H10" i="14" s="1"/>
  <c r="G12" i="14"/>
  <c r="H31" i="14"/>
  <c r="E7" i="16"/>
  <c r="C32" i="16" l="1"/>
  <c r="G9" i="14" l="1"/>
  <c r="H9" i="14" s="1"/>
  <c r="M2" i="15" l="1"/>
  <c r="C19" i="14"/>
  <c r="C34" i="14"/>
  <c r="C33" i="14"/>
  <c r="C32" i="14"/>
  <c r="C28" i="14"/>
  <c r="C27" i="14"/>
  <c r="C26" i="14"/>
  <c r="C21" i="14"/>
  <c r="C20" i="14"/>
  <c r="H37" i="14"/>
  <c r="H36" i="14"/>
  <c r="H35" i="14"/>
  <c r="H30" i="14"/>
  <c r="H29" i="14"/>
  <c r="G33" i="14"/>
  <c r="G32" i="14"/>
  <c r="H20" i="14"/>
  <c r="G19" i="14"/>
  <c r="H19" i="14" s="1"/>
  <c r="H21" i="14"/>
  <c r="H12" i="14"/>
  <c r="G8" i="14"/>
  <c r="H8" i="14" s="1"/>
  <c r="G6" i="14"/>
  <c r="H6" i="14" s="1"/>
  <c r="C31" i="16"/>
  <c r="B20" i="17"/>
  <c r="F25" i="14" l="1"/>
  <c r="B2" i="15"/>
  <c r="M220" i="15" l="1"/>
  <c r="M219" i="15"/>
  <c r="M226" i="15"/>
  <c r="M225" i="15"/>
  <c r="M224" i="15"/>
  <c r="M223" i="15"/>
  <c r="M222" i="15"/>
  <c r="M245" i="15"/>
  <c r="M244" i="15"/>
  <c r="M243" i="15"/>
  <c r="M242" i="15"/>
  <c r="M241" i="15"/>
  <c r="M240" i="15"/>
  <c r="M239" i="15"/>
  <c r="M238" i="15"/>
  <c r="M237" i="15"/>
  <c r="M236" i="15"/>
  <c r="M235" i="15"/>
  <c r="M234" i="15"/>
  <c r="M233" i="15"/>
  <c r="M232" i="15"/>
  <c r="M198" i="15"/>
  <c r="M197" i="15"/>
  <c r="M196" i="15"/>
  <c r="M195" i="15"/>
  <c r="M194" i="15"/>
  <c r="M193" i="15"/>
  <c r="M192" i="15"/>
  <c r="M191" i="15"/>
  <c r="M190" i="15"/>
  <c r="M189" i="15"/>
  <c r="M188" i="15"/>
  <c r="M187" i="15"/>
  <c r="M186" i="15"/>
  <c r="M185" i="15"/>
  <c r="M184" i="15"/>
  <c r="M183" i="15"/>
  <c r="M182" i="15"/>
  <c r="M181" i="15"/>
  <c r="M180" i="15"/>
  <c r="M179" i="15"/>
  <c r="M178" i="15"/>
  <c r="M177" i="15"/>
  <c r="M176" i="15"/>
  <c r="M175" i="15"/>
  <c r="M174" i="15"/>
  <c r="M173" i="15"/>
  <c r="M172" i="15"/>
  <c r="M171" i="15"/>
  <c r="M170" i="15"/>
  <c r="M169" i="15"/>
  <c r="M168" i="15"/>
  <c r="M167" i="15"/>
  <c r="M166" i="15"/>
  <c r="M165" i="15"/>
  <c r="M164" i="15"/>
  <c r="M159" i="15"/>
  <c r="M158" i="15"/>
  <c r="M157" i="15"/>
  <c r="M156" i="15"/>
  <c r="M155" i="15"/>
  <c r="M154" i="15"/>
  <c r="M153" i="15"/>
  <c r="M152" i="15"/>
  <c r="M151" i="15"/>
  <c r="M150" i="15"/>
  <c r="M149" i="15"/>
  <c r="M148" i="15"/>
  <c r="M147" i="15"/>
  <c r="M146" i="15"/>
  <c r="M145" i="15"/>
  <c r="M144" i="15"/>
  <c r="M143" i="15"/>
  <c r="M142" i="15"/>
  <c r="M141" i="15"/>
  <c r="M140" i="15"/>
  <c r="M139" i="15"/>
  <c r="M138" i="15"/>
  <c r="M137" i="15"/>
  <c r="M136" i="15"/>
  <c r="M135" i="15"/>
  <c r="M134" i="15"/>
  <c r="M133" i="15"/>
  <c r="M132" i="15"/>
  <c r="M131" i="15"/>
  <c r="M130" i="15"/>
  <c r="M129" i="15"/>
  <c r="M128" i="15"/>
  <c r="M127" i="15"/>
  <c r="M126" i="15"/>
  <c r="M125" i="15"/>
  <c r="M124" i="15"/>
  <c r="M123" i="15"/>
  <c r="M122" i="15"/>
  <c r="M121" i="15"/>
  <c r="M120" i="15"/>
  <c r="M119" i="15"/>
  <c r="M118" i="15"/>
  <c r="M117" i="15"/>
  <c r="M116" i="15"/>
  <c r="M115" i="15"/>
  <c r="M114" i="15"/>
  <c r="M113" i="15"/>
  <c r="M112" i="15"/>
  <c r="M111" i="15"/>
  <c r="M110" i="15"/>
  <c r="M109" i="15"/>
  <c r="M108" i="15"/>
  <c r="M107" i="15"/>
  <c r="M106" i="15"/>
  <c r="M105" i="15"/>
  <c r="M104" i="15"/>
  <c r="M103" i="15"/>
  <c r="M102" i="15"/>
  <c r="M101" i="15"/>
  <c r="M100" i="15"/>
  <c r="M99" i="15"/>
  <c r="M80" i="15"/>
  <c r="M79" i="15"/>
  <c r="M78" i="15"/>
  <c r="M77" i="15"/>
  <c r="M76" i="15"/>
  <c r="M75" i="15"/>
  <c r="M74" i="15"/>
  <c r="M73" i="15"/>
  <c r="M72" i="15"/>
  <c r="M71" i="15"/>
  <c r="M70" i="15"/>
  <c r="M69" i="15"/>
  <c r="M68" i="15"/>
  <c r="M67" i="15"/>
  <c r="M66" i="15"/>
  <c r="M65" i="15"/>
  <c r="M64" i="15"/>
  <c r="M63" i="15"/>
  <c r="M62" i="15"/>
  <c r="M61" i="15"/>
  <c r="M60" i="15"/>
  <c r="M59" i="15"/>
  <c r="M58" i="15"/>
  <c r="M57" i="15"/>
  <c r="M56" i="15"/>
  <c r="M55" i="15"/>
  <c r="M54" i="15"/>
  <c r="M53" i="15"/>
  <c r="M52" i="15"/>
  <c r="M51" i="15"/>
  <c r="M50" i="15"/>
  <c r="M49" i="15"/>
  <c r="M44" i="15"/>
  <c r="M43" i="15"/>
  <c r="M42" i="15"/>
  <c r="M41" i="15"/>
  <c r="M40" i="15"/>
  <c r="M39" i="15"/>
  <c r="M38" i="15"/>
  <c r="M37" i="15"/>
  <c r="M36" i="15"/>
  <c r="M35" i="15"/>
  <c r="M34" i="15"/>
  <c r="M33" i="15"/>
  <c r="M32" i="15"/>
  <c r="M31" i="15"/>
  <c r="M30" i="15"/>
  <c r="M29" i="15"/>
  <c r="M28" i="15"/>
  <c r="M27" i="15"/>
  <c r="M26" i="15"/>
  <c r="M25" i="15"/>
  <c r="M24" i="15"/>
  <c r="M23" i="15"/>
  <c r="M22" i="15"/>
  <c r="M21" i="15"/>
  <c r="M20" i="15"/>
  <c r="M19" i="15"/>
  <c r="M18" i="15"/>
  <c r="M17" i="15"/>
  <c r="M16" i="15"/>
  <c r="M15" i="15"/>
  <c r="M14" i="15"/>
  <c r="M13" i="15"/>
  <c r="M12" i="15"/>
  <c r="M227" i="15"/>
  <c r="M221" i="15"/>
  <c r="M218" i="15"/>
  <c r="M217" i="15"/>
  <c r="M216" i="15"/>
  <c r="M214" i="15"/>
  <c r="M213" i="15"/>
  <c r="M212" i="15"/>
  <c r="G30" i="10"/>
  <c r="D8" i="14"/>
  <c r="D48" i="14" s="1"/>
  <c r="D52" i="14"/>
  <c r="D5" i="14"/>
  <c r="M11" i="15"/>
  <c r="M48" i="15"/>
  <c r="M163" i="15"/>
  <c r="M211" i="15"/>
  <c r="M231" i="15"/>
  <c r="D34" i="10"/>
  <c r="K30" i="10"/>
  <c r="J30" i="10"/>
  <c r="I30" i="10"/>
  <c r="I24" i="10"/>
  <c r="G34" i="10"/>
  <c r="I34" i="10"/>
  <c r="J34" i="10"/>
  <c r="K34" i="10"/>
  <c r="H34" i="10"/>
  <c r="E34" i="10"/>
  <c r="E30" i="10"/>
  <c r="H30" i="10"/>
  <c r="K32" i="10"/>
  <c r="J32" i="10"/>
  <c r="I32" i="10"/>
  <c r="H32" i="10"/>
  <c r="G32" i="10"/>
  <c r="E32" i="10"/>
  <c r="D32" i="10"/>
  <c r="F3" i="15"/>
  <c r="D30" i="10"/>
  <c r="K26" i="10"/>
  <c r="J26" i="10"/>
  <c r="I26" i="10"/>
  <c r="H26" i="10"/>
  <c r="G26" i="10"/>
  <c r="K28" i="10"/>
  <c r="J28" i="10"/>
  <c r="I28" i="10"/>
  <c r="H28" i="10"/>
  <c r="G28" i="10"/>
  <c r="E28" i="10"/>
  <c r="D28" i="10"/>
  <c r="E26" i="10"/>
  <c r="D26" i="10"/>
  <c r="K24" i="10"/>
  <c r="J24" i="10"/>
  <c r="H24" i="10"/>
  <c r="G24" i="10"/>
  <c r="E24" i="10"/>
  <c r="D24" i="10"/>
  <c r="A32" i="10"/>
  <c r="A28" i="10"/>
  <c r="A24" i="10"/>
  <c r="H254" i="15"/>
  <c r="H3" i="15"/>
  <c r="B3" i="15"/>
  <c r="I2" i="15"/>
  <c r="H34" i="14"/>
  <c r="D12" i="14"/>
  <c r="H47" i="14" s="1"/>
  <c r="G5" i="14"/>
  <c r="H5" i="14" s="1"/>
  <c r="G7" i="14"/>
  <c r="H7" i="14" s="1"/>
  <c r="BE2" i="14"/>
  <c r="C10" i="10"/>
  <c r="C9" i="10"/>
  <c r="C7" i="10"/>
  <c r="I3" i="10"/>
  <c r="E3" i="10"/>
  <c r="B3" i="10"/>
  <c r="J2" i="10"/>
  <c r="C2" i="10"/>
  <c r="D6" i="14"/>
  <c r="L246" i="15" l="1"/>
  <c r="L247" i="15" s="1"/>
  <c r="M247" i="15" s="1"/>
  <c r="F252" i="15"/>
  <c r="F253" i="15"/>
  <c r="D47" i="14"/>
  <c r="H33" i="14"/>
  <c r="H32" i="14"/>
  <c r="F14" i="14"/>
  <c r="D51" i="14" s="1"/>
  <c r="J19" i="10" s="1"/>
  <c r="J15" i="10"/>
  <c r="F251" i="15"/>
  <c r="F39" i="14" l="1"/>
  <c r="D53" i="14" s="1"/>
  <c r="F254" i="15"/>
  <c r="H251" i="15" s="1"/>
  <c r="L248" i="15"/>
  <c r="D7" i="14" l="1"/>
  <c r="D26" i="14" s="1"/>
  <c r="D28" i="14" s="1"/>
  <c r="D29" i="14" s="1"/>
  <c r="D32" i="14" l="1"/>
  <c r="D33" i="14" s="1"/>
  <c r="B14" i="14"/>
  <c r="J17" i="10"/>
  <c r="D19" i="14"/>
  <c r="D21" i="14" s="1"/>
  <c r="D49" i="14"/>
  <c r="H48" i="14" s="1"/>
  <c r="D16" i="10"/>
  <c r="D27" i="14"/>
  <c r="D15" i="10" l="1"/>
  <c r="D20" i="14"/>
  <c r="C8" i="10"/>
  <c r="D34" i="14"/>
  <c r="D35" i="14" s="1"/>
  <c r="J18" i="10"/>
  <c r="D22" i="14"/>
  <c r="D17" i="10" l="1"/>
  <c r="D20" i="10" s="1"/>
  <c r="E16" i="10" s="1"/>
  <c r="H49" i="14"/>
  <c r="J16" i="10"/>
  <c r="J20" i="10" s="1"/>
  <c r="K16" i="10" s="1"/>
  <c r="H50" i="14"/>
  <c r="B39" i="14"/>
  <c r="D50" i="14" s="1"/>
  <c r="B44" i="14" s="1"/>
  <c r="H52" i="14" s="1"/>
  <c r="F44" i="14" s="1"/>
  <c r="E15" i="10" l="1"/>
  <c r="E17" i="10"/>
  <c r="H51" i="14"/>
  <c r="K15" i="10"/>
  <c r="K19" i="10"/>
  <c r="K17" i="10"/>
  <c r="K18" i="10"/>
  <c r="E20" i="10" l="1"/>
  <c r="K2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Ted McCune</author>
  </authors>
  <commentList>
    <comment ref="B13" authorId="0" shapeId="0" xr:uid="{00000000-0006-0000-0000-000001000000}">
      <text>
        <r>
          <rPr>
            <b/>
            <sz val="10"/>
            <color indexed="81"/>
            <rFont val="Calibri"/>
            <family val="2"/>
          </rPr>
          <t xml:space="preserve">Insert Subject Property Address </t>
        </r>
      </text>
    </comment>
    <comment ref="B14" authorId="0" shapeId="0" xr:uid="{00000000-0006-0000-0000-000003000000}">
      <text>
        <r>
          <rPr>
            <b/>
            <sz val="10"/>
            <color indexed="81"/>
            <rFont val="Calibri"/>
            <family val="2"/>
          </rPr>
          <t xml:space="preserve">Total Bedroom Count </t>
        </r>
      </text>
    </comment>
    <comment ref="B15" authorId="0" shapeId="0" xr:uid="{00000000-0006-0000-0000-000004000000}">
      <text>
        <r>
          <rPr>
            <b/>
            <sz val="10"/>
            <color indexed="81"/>
            <rFont val="Calibri"/>
            <family val="2"/>
          </rPr>
          <t xml:space="preserve">Total Bathroom Count </t>
        </r>
      </text>
    </comment>
    <comment ref="G15" authorId="0" shapeId="0" xr:uid="{00000000-0006-0000-0000-000005000000}">
      <text>
        <r>
          <rPr>
            <b/>
            <sz val="10"/>
            <color indexed="81"/>
            <rFont val="Calibri"/>
            <family val="2"/>
          </rPr>
          <t xml:space="preserve">Team Member that did the evaluation </t>
        </r>
      </text>
    </comment>
    <comment ref="B16" authorId="0" shapeId="0" xr:uid="{00000000-0006-0000-0000-000006000000}">
      <text>
        <r>
          <rPr>
            <b/>
            <sz val="10"/>
            <color indexed="81"/>
            <rFont val="Calibri"/>
            <family val="2"/>
          </rPr>
          <t>Total Living Sqft</t>
        </r>
      </text>
    </comment>
    <comment ref="G16" authorId="0" shapeId="0" xr:uid="{00000000-0006-0000-0000-000007000000}">
      <text>
        <r>
          <rPr>
            <b/>
            <sz val="10"/>
            <color indexed="81"/>
            <rFont val="Calibri"/>
            <family val="2"/>
          </rPr>
          <t xml:space="preserve">Date you plan to close </t>
        </r>
      </text>
    </comment>
    <comment ref="B17" authorId="0" shapeId="0" xr:uid="{00000000-0006-0000-0000-000008000000}">
      <text>
        <r>
          <rPr>
            <b/>
            <sz val="10"/>
            <color indexed="81"/>
            <rFont val="Calibri"/>
            <family val="2"/>
          </rPr>
          <t xml:space="preserve">Insert 1 for single family house 
For multi family insert total number of units </t>
        </r>
      </text>
    </comment>
    <comment ref="B21" authorId="0" shapeId="0" xr:uid="{00000000-0006-0000-0000-000009000000}">
      <text>
        <r>
          <rPr>
            <b/>
            <sz val="10"/>
            <color indexed="81"/>
            <rFont val="Calibri"/>
            <family val="2"/>
          </rPr>
          <t xml:space="preserve">Brief Discription of subject property </t>
        </r>
      </text>
    </comment>
    <comment ref="B27" authorId="1" shapeId="0" xr:uid="{00000000-0006-0000-0000-00000A000000}">
      <text>
        <r>
          <rPr>
            <sz val="9"/>
            <color indexed="81"/>
            <rFont val="Arial"/>
            <family val="2"/>
          </rPr>
          <t xml:space="preserve">Value of the property after all repairs have been made regadless of purchase price. Also known as "Fair Market Value" </t>
        </r>
      </text>
    </comment>
    <comment ref="E27" authorId="1" shapeId="0" xr:uid="{00000000-0006-0000-0000-00000B000000}">
      <text>
        <r>
          <rPr>
            <sz val="9"/>
            <color indexed="81"/>
            <rFont val="Arial"/>
            <family val="2"/>
          </rPr>
          <t>The 1st position loan amount borrowed to purchase the property and / or fund the rehab.</t>
        </r>
      </text>
    </comment>
    <comment ref="I27" authorId="1" shapeId="0" xr:uid="{00000000-0006-0000-0000-00000C000000}">
      <text>
        <r>
          <rPr>
            <sz val="9"/>
            <color indexed="81"/>
            <rFont val="Arial"/>
            <family val="2"/>
          </rPr>
          <t xml:space="preserve">Insurance Policy to insure clear and marketable title. Changes based on area, type of policy, underwriter plus costs to search for title history.
</t>
        </r>
      </text>
    </comment>
    <comment ref="B28" authorId="1" shapeId="0" xr:uid="{00000000-0006-0000-0000-00000D000000}">
      <text>
        <r>
          <rPr>
            <sz val="9"/>
            <color indexed="81"/>
            <rFont val="Arial"/>
            <family val="2"/>
          </rPr>
          <t>Value of the property in current "as is" condition. Not factoring repairs needed.</t>
        </r>
      </text>
    </comment>
    <comment ref="E28" authorId="1" shapeId="0" xr:uid="{00000000-0006-0000-0000-00000E000000}">
      <text>
        <r>
          <rPr>
            <sz val="9"/>
            <color indexed="81"/>
            <rFont val="Arial"/>
            <family val="2"/>
          </rPr>
          <t>The 1st position points charged as a % of Mortgage Lien Amount. 1 Point = 1% in calculation.</t>
        </r>
      </text>
    </comment>
    <comment ref="I28" authorId="1" shapeId="0" xr:uid="{00000000-0006-0000-0000-00000F000000}">
      <text>
        <r>
          <rPr>
            <sz val="9"/>
            <color indexed="81"/>
            <rFont val="Arial"/>
            <family val="2"/>
          </rPr>
          <t>Enter any miscellaneous buying transaction costs. You can enter more costs below or insert more rows If necessary.</t>
        </r>
      </text>
    </comment>
    <comment ref="B29" authorId="1" shapeId="0" xr:uid="{00000000-0006-0000-0000-000010000000}">
      <text>
        <r>
          <rPr>
            <sz val="9"/>
            <color indexed="81"/>
            <rFont val="Arial"/>
            <family val="2"/>
          </rPr>
          <t>The dollar amount you plan to purchase the property for.</t>
        </r>
      </text>
    </comment>
    <comment ref="E29" authorId="1" shapeId="0" xr:uid="{00000000-0006-0000-0000-000011000000}">
      <text>
        <r>
          <rPr>
            <sz val="9"/>
            <color indexed="81"/>
            <rFont val="Arial"/>
            <family val="2"/>
          </rPr>
          <t xml:space="preserve">The 1st position Interest rate and calculated interest amount based on the entire holding period.
</t>
        </r>
      </text>
    </comment>
    <comment ref="B30" authorId="1" shapeId="0" xr:uid="{00000000-0006-0000-0000-000012000000}">
      <text>
        <r>
          <rPr>
            <sz val="9"/>
            <color indexed="81"/>
            <rFont val="Arial"/>
            <family val="2"/>
          </rPr>
          <t>Estimated number of months you plan to own the property from purhase date to close of escrow sale date.</t>
        </r>
      </text>
    </comment>
    <comment ref="B31" authorId="1" shapeId="0" xr:uid="{00000000-0006-0000-0000-000013000000}">
      <text>
        <r>
          <rPr>
            <sz val="9"/>
            <color indexed="81"/>
            <rFont val="Arial"/>
            <family val="2"/>
          </rPr>
          <t>Use default or enter the actual annual property taxes as reported on the county tax assessors website or enter an estimate.</t>
        </r>
      </text>
    </comment>
    <comment ref="E31" authorId="1" shapeId="0" xr:uid="{00000000-0006-0000-0000-000014000000}">
      <text>
        <r>
          <rPr>
            <sz val="9"/>
            <color indexed="81"/>
            <rFont val="Arial"/>
            <family val="2"/>
          </rPr>
          <t>The 2nd position loan amount borrowed to purchase the property and / or fund the rehab.</t>
        </r>
      </text>
    </comment>
    <comment ref="B32" authorId="1" shapeId="0" xr:uid="{00000000-0006-0000-0000-000015000000}">
      <text>
        <r>
          <rPr>
            <sz val="9"/>
            <color indexed="81"/>
            <rFont val="Arial"/>
            <family val="2"/>
          </rPr>
          <t xml:space="preserve">Enter annual insurance price </t>
        </r>
      </text>
    </comment>
    <comment ref="E32" authorId="1" shapeId="0" xr:uid="{00000000-0006-0000-0000-000016000000}">
      <text>
        <r>
          <rPr>
            <sz val="9"/>
            <color indexed="81"/>
            <rFont val="Arial"/>
            <family val="2"/>
          </rPr>
          <t>The 2nd position points charged as a % of Mortgage Lien Amount. 1 Point = 1% in calculation.</t>
        </r>
      </text>
    </comment>
    <comment ref="I32" authorId="1" shapeId="0" xr:uid="{00000000-0006-0000-0000-000017000000}">
      <text>
        <r>
          <rPr>
            <sz val="9"/>
            <color indexed="81"/>
            <rFont val="Arial"/>
            <family val="2"/>
          </rPr>
          <t>Realtor Commissions as agreed in Purchase and Sale Agreement and extra fees for transaction processing.  **This will change depending on what you negotiation with your realtor.  If you are a realtor and list your own homes this percentage will change accordingly, as you will typically pay half the amount.</t>
        </r>
      </text>
    </comment>
    <comment ref="B33" authorId="1" shapeId="0" xr:uid="{00000000-0006-0000-0000-000018000000}">
      <text>
        <r>
          <rPr>
            <sz val="9"/>
            <color indexed="81"/>
            <rFont val="Arial"/>
            <family val="2"/>
          </rPr>
          <t>Use default or enter the Home Owner Association fees typically charged monthly here. If paid quarterly, divide the amount by 3.</t>
        </r>
      </text>
    </comment>
    <comment ref="E33" authorId="1" shapeId="0" xr:uid="{00000000-0006-0000-0000-000019000000}">
      <text>
        <r>
          <rPr>
            <sz val="9"/>
            <color indexed="81"/>
            <rFont val="Arial"/>
            <family val="2"/>
          </rPr>
          <t xml:space="preserve">The 2nd position Interest only monthly payment amount if required by lender. </t>
        </r>
      </text>
    </comment>
    <comment ref="I33" authorId="1" shapeId="0" xr:uid="{8D0312AD-9F6E-4742-B48C-7DF0E3CCD41C}">
      <text>
        <r>
          <rPr>
            <sz val="9"/>
            <color indexed="81"/>
            <rFont val="Arial"/>
            <family val="2"/>
          </rPr>
          <t>For the transfer of land charged by County from seller to buyer. Typically a % of the land value based on county assessor valuation.  **It's imperative you research the correct percentage for your area as it can be vastly different.</t>
        </r>
      </text>
    </comment>
    <comment ref="B34" authorId="0" shapeId="0" xr:uid="{00000000-0006-0000-0000-00001B000000}">
      <text>
        <r>
          <rPr>
            <b/>
            <sz val="10"/>
            <color indexed="81"/>
            <rFont val="Calibri"/>
            <family val="2"/>
          </rPr>
          <t xml:space="preserve">Monthly Water Garbage and Trash Bill
</t>
        </r>
      </text>
    </comment>
    <comment ref="I34" authorId="1" shapeId="0" xr:uid="{00000000-0006-0000-0000-00001A000000}">
      <text>
        <r>
          <rPr>
            <sz val="9"/>
            <color indexed="81"/>
            <rFont val="Arial"/>
            <family val="2"/>
          </rPr>
          <t>For the transfer of land charged by County from seller to buyer. Typically a % of the land value based on county assessor valuation.  **It's imperative you research the correct percentage for your area as it can be vastly different.</t>
        </r>
      </text>
    </comment>
    <comment ref="B35" authorId="0" shapeId="0" xr:uid="{00000000-0006-0000-0000-00001D000000}">
      <text>
        <r>
          <rPr>
            <b/>
            <sz val="10"/>
            <color indexed="81"/>
            <rFont val="Calibri"/>
            <family val="2"/>
          </rPr>
          <t xml:space="preserve">Monthly Utility Bill </t>
        </r>
      </text>
    </comment>
    <comment ref="E35" authorId="1" shapeId="0" xr:uid="{00000000-0006-0000-0000-00001E000000}">
      <text>
        <r>
          <rPr>
            <sz val="9"/>
            <color indexed="81"/>
            <rFont val="Arial"/>
            <family val="2"/>
          </rPr>
          <t>The Misc. position loan amount borrowed to purchase the property and / or fund the rehab.</t>
        </r>
      </text>
    </comment>
    <comment ref="I35" authorId="1" shapeId="0" xr:uid="{00000000-0006-0000-0000-00001C000000}">
      <text>
        <r>
          <rPr>
            <sz val="9"/>
            <color indexed="81"/>
            <rFont val="Arial"/>
            <family val="2"/>
          </rPr>
          <t>Enter any miscellaneous buying transaction costs. You can enter more costs below or insert more rows If necessary.</t>
        </r>
      </text>
    </comment>
    <comment ref="B36" authorId="1" shapeId="0" xr:uid="{A8CBF028-0BFD-496B-823C-D4D12FBE129A}">
      <text>
        <r>
          <rPr>
            <sz val="9"/>
            <color indexed="81"/>
            <rFont val="Arial"/>
            <family val="2"/>
          </rPr>
          <t>Enter any miscellaneous holding costs. you can insert more rows If necessary.</t>
        </r>
      </text>
    </comment>
    <comment ref="E36" authorId="1" shapeId="0" xr:uid="{00000000-0006-0000-0000-000020000000}">
      <text>
        <r>
          <rPr>
            <sz val="9"/>
            <color indexed="81"/>
            <rFont val="Arial"/>
            <family val="2"/>
          </rPr>
          <t>The Misc. position points charged as a % of Mortgage Lien Amount. 1 Point = 1% in calculation.</t>
        </r>
      </text>
    </comment>
    <comment ref="B37" authorId="1" shapeId="0" xr:uid="{95430905-40A5-4C9F-9566-20BF3E98A835}">
      <text>
        <r>
          <rPr>
            <sz val="9"/>
            <color indexed="81"/>
            <rFont val="Arial"/>
            <family val="2"/>
          </rPr>
          <t>Enter any miscellaneous holding costs. you can insert more rows If necessary.</t>
        </r>
      </text>
    </comment>
    <comment ref="E37" authorId="1" shapeId="0" xr:uid="{00000000-0006-0000-0000-000023000000}">
      <text>
        <r>
          <rPr>
            <sz val="9"/>
            <color indexed="81"/>
            <rFont val="Arial"/>
            <family val="2"/>
          </rPr>
          <t xml:space="preserve">The Misc. position Interest only monthly payment amount if required by lender. </t>
        </r>
      </text>
    </comment>
    <comment ref="I37" authorId="1" shapeId="0" xr:uid="{00000000-0006-0000-0000-000021000000}">
      <text>
        <r>
          <rPr>
            <sz val="9"/>
            <color indexed="81"/>
            <rFont val="Arial"/>
            <family val="2"/>
          </rPr>
          <t xml:space="preserve">Insurance Policy to insure clear and marketable title. Changes based on area, type of policy, underwriter plus costs to search for title history.
</t>
        </r>
      </text>
    </comment>
    <comment ref="B38" authorId="1" shapeId="0" xr:uid="{00000000-0006-0000-0000-00001F000000}">
      <text>
        <r>
          <rPr>
            <sz val="9"/>
            <color indexed="81"/>
            <rFont val="Arial"/>
            <family val="2"/>
          </rPr>
          <t>Enter any miscellaneous holding costs. you can insert more rows If necessary.</t>
        </r>
      </text>
    </comment>
    <comment ref="E38" authorId="1" shapeId="0" xr:uid="{00000000-0006-0000-0000-000026000000}">
      <text>
        <r>
          <rPr>
            <sz val="9"/>
            <color indexed="81"/>
            <rFont val="Arial"/>
            <family val="2"/>
          </rPr>
          <t>Insert any miscellaneous Financing related costs here, you can also add more rows if necessary.</t>
        </r>
      </text>
    </comment>
    <comment ref="I38" authorId="1" shapeId="0" xr:uid="{00000000-0006-0000-0000-000024000000}">
      <text>
        <r>
          <rPr>
            <sz val="9"/>
            <color indexed="81"/>
            <rFont val="Arial"/>
            <family val="2"/>
          </rPr>
          <t>Fees taken from the HUD-1. County recording fees charged by escrow company.</t>
        </r>
      </text>
    </comment>
    <comment ref="B39" authorId="1" shapeId="0" xr:uid="{00000000-0006-0000-0000-000022000000}">
      <text>
        <r>
          <rPr>
            <sz val="9"/>
            <color indexed="81"/>
            <rFont val="Arial"/>
            <family val="2"/>
          </rPr>
          <t>Enter any miscellaneous holding costs. you can insert more rows If necessary.</t>
        </r>
      </text>
    </comment>
    <comment ref="I39" authorId="1" shapeId="0" xr:uid="{00000000-0006-0000-0000-000027000000}">
      <text>
        <r>
          <rPr>
            <sz val="9"/>
            <color indexed="81"/>
            <rFont val="Arial"/>
            <family val="2"/>
          </rPr>
          <t>Offers protection for mechanical systems and attached appliances against unexpected repairs not covered by homeowner's insurance; overage extends over a specific time period and does not cover the home's structure.</t>
        </r>
      </text>
    </comment>
    <comment ref="B40" authorId="1" shapeId="0" xr:uid="{00000000-0006-0000-0000-000025000000}">
      <text>
        <r>
          <rPr>
            <sz val="9"/>
            <color indexed="81"/>
            <rFont val="Arial"/>
            <family val="2"/>
          </rPr>
          <t>Enter any miscellaneous holding costs. you can insert more rows If necessary.</t>
        </r>
      </text>
    </comment>
    <comment ref="I40" authorId="1" shapeId="0" xr:uid="{00000000-0006-0000-0000-000028000000}">
      <text>
        <r>
          <rPr>
            <sz val="9"/>
            <color indexed="81"/>
            <rFont val="Arial"/>
            <family val="2"/>
          </rPr>
          <t>Costs related to offline and online advertising, printing, and promotion to helpandvertise and promote to sell the property.</t>
        </r>
      </text>
    </comment>
    <comment ref="E41" authorId="1" shapeId="0" xr:uid="{790CB5C2-4871-4CB8-A970-2FA21BC0EC94}">
      <text>
        <r>
          <rPr>
            <sz val="9"/>
            <color indexed="81"/>
            <rFont val="Arial"/>
            <family val="2"/>
          </rPr>
          <t>The 1st position loan amount borrowed to purchase the property and / or fund the rehab.</t>
        </r>
      </text>
    </comment>
    <comment ref="E42" authorId="1" shapeId="0" xr:uid="{B8FE7423-A672-437E-82E6-6CBFC1ADA54C}">
      <text>
        <r>
          <rPr>
            <sz val="9"/>
            <color indexed="81"/>
            <rFont val="Arial"/>
            <family val="2"/>
          </rPr>
          <t>The 1st position points charged as a % of Mortgage Lien Amount. 1 Point = 1% in calculation.</t>
        </r>
      </text>
    </comment>
    <comment ref="E43" authorId="1" shapeId="0" xr:uid="{C6961292-FFD5-4428-9AB2-825CFC19E7ED}">
      <text>
        <r>
          <rPr>
            <sz val="9"/>
            <color indexed="81"/>
            <rFont val="Arial"/>
            <family val="2"/>
          </rPr>
          <t xml:space="preserve">The 1st position Interest rate and calculated interest amount based on the entire holding period.
</t>
        </r>
      </text>
    </comment>
    <comment ref="B51" authorId="0" shapeId="0" xr:uid="{00000000-0006-0000-0000-000029000000}">
      <text>
        <r>
          <rPr>
            <b/>
            <sz val="10"/>
            <color indexed="81"/>
            <rFont val="Calibri"/>
            <family val="2"/>
          </rPr>
          <t xml:space="preserve">FH =Single Family Home 
MFH = Multy Family Home </t>
        </r>
      </text>
    </comment>
    <comment ref="B52" authorId="0" shapeId="0" xr:uid="{00000000-0006-0000-0000-00002A000000}">
      <text>
        <r>
          <rPr>
            <b/>
            <sz val="10"/>
            <color indexed="81"/>
            <rFont val="Calibri"/>
            <family val="2"/>
          </rPr>
          <t xml:space="preserve">Insert Number of Bedrooms </t>
        </r>
      </text>
    </comment>
    <comment ref="B53" authorId="0" shapeId="0" xr:uid="{00000000-0006-0000-0000-00002B000000}">
      <text>
        <r>
          <rPr>
            <b/>
            <sz val="10"/>
            <color indexed="81"/>
            <rFont val="Calibri"/>
            <family val="2"/>
          </rPr>
          <t xml:space="preserve">Insert Number of Bathrooms </t>
        </r>
      </text>
    </comment>
    <comment ref="B54" authorId="0" shapeId="0" xr:uid="{00000000-0006-0000-0000-00002C000000}">
      <text>
        <r>
          <rPr>
            <b/>
            <sz val="10"/>
            <color indexed="81"/>
            <rFont val="Calibri"/>
            <family val="2"/>
          </rPr>
          <t xml:space="preserve">Total SQFT of property </t>
        </r>
      </text>
    </comment>
    <comment ref="B55" authorId="0" shapeId="0" xr:uid="{00000000-0006-0000-0000-00002D000000}">
      <text>
        <r>
          <rPr>
            <b/>
            <sz val="10"/>
            <color indexed="81"/>
            <rFont val="Calibri"/>
            <family val="2"/>
          </rPr>
          <t xml:space="preserve">Insert Lot size of property </t>
        </r>
      </text>
    </comment>
    <comment ref="B56" authorId="0" shapeId="0" xr:uid="{00000000-0006-0000-0000-00002E000000}">
      <text>
        <r>
          <rPr>
            <b/>
            <sz val="10"/>
            <color indexed="81"/>
            <rFont val="Calibri"/>
            <family val="2"/>
          </rPr>
          <t xml:space="preserve">Year Property was Built </t>
        </r>
      </text>
    </comment>
    <comment ref="B57" authorId="0" shapeId="0" xr:uid="{00000000-0006-0000-0000-00002F000000}">
      <text>
        <r>
          <rPr>
            <b/>
            <sz val="10"/>
            <color indexed="81"/>
            <rFont val="Calibri"/>
            <family val="2"/>
          </rPr>
          <t xml:space="preserve">Distance from Subject Property </t>
        </r>
      </text>
    </comment>
    <comment ref="B58" authorId="0" shapeId="0" xr:uid="{00000000-0006-0000-0000-000030000000}">
      <text>
        <r>
          <rPr>
            <b/>
            <sz val="10"/>
            <color indexed="81"/>
            <rFont val="Calibri"/>
            <family val="2"/>
          </rPr>
          <t xml:space="preserve">Garage, Off street, Covered, Number of Spaces </t>
        </r>
      </text>
    </comment>
    <comment ref="B59" authorId="0" shapeId="0" xr:uid="{00000000-0006-0000-0000-000031000000}">
      <text>
        <r>
          <rPr>
            <b/>
            <sz val="10"/>
            <color indexed="81"/>
            <rFont val="Calibri"/>
            <family val="2"/>
          </rPr>
          <t xml:space="preserve">Date Comp was listed </t>
        </r>
      </text>
    </comment>
    <comment ref="B60" authorId="0" shapeId="0" xr:uid="{00000000-0006-0000-0000-000032000000}">
      <text>
        <r>
          <rPr>
            <b/>
            <sz val="10"/>
            <color indexed="81"/>
            <rFont val="Calibri"/>
            <family val="2"/>
          </rPr>
          <t xml:space="preserve">Current List Price </t>
        </r>
      </text>
    </comment>
    <comment ref="B61" authorId="0" shapeId="0" xr:uid="{00000000-0006-0000-0000-000033000000}">
      <text>
        <r>
          <rPr>
            <b/>
            <sz val="10"/>
            <color indexed="81"/>
            <rFont val="Calibri"/>
            <family val="2"/>
          </rPr>
          <t xml:space="preserve">Date Comp Sold </t>
        </r>
      </text>
    </comment>
    <comment ref="B62" authorId="0" shapeId="0" xr:uid="{00000000-0006-0000-0000-000034000000}">
      <text>
        <r>
          <rPr>
            <b/>
            <sz val="10"/>
            <color indexed="81"/>
            <rFont val="Calibri"/>
            <family val="2"/>
          </rPr>
          <t xml:space="preserve">Sold Price </t>
        </r>
      </text>
    </comment>
    <comment ref="B63" authorId="0" shapeId="0" xr:uid="{00000000-0006-0000-0000-000035000000}">
      <text>
        <r>
          <rPr>
            <b/>
            <sz val="10"/>
            <color indexed="81"/>
            <rFont val="Calibri"/>
            <family val="2"/>
          </rPr>
          <t xml:space="preserve">Price per Sqft that the property is listed at or sold at. </t>
        </r>
      </text>
    </comment>
    <comment ref="B64" authorId="0" shapeId="0" xr:uid="{00000000-0006-0000-0000-000036000000}">
      <text>
        <r>
          <rPr>
            <b/>
            <sz val="10"/>
            <color indexed="81"/>
            <rFont val="Calibri"/>
            <family val="2"/>
          </rPr>
          <t xml:space="preserve">Days on Market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Peter Jonnes</author>
  </authors>
  <commentList>
    <comment ref="B2" authorId="0" shapeId="0" xr:uid="{00000000-0006-0000-0200-000001000000}">
      <text>
        <r>
          <rPr>
            <sz val="9"/>
            <color indexed="81"/>
            <rFont val="Calibri"/>
            <family val="2"/>
          </rPr>
          <t xml:space="preserve">Enter the property address in the Deal Analyzer
</t>
        </r>
      </text>
    </comment>
    <comment ref="H3" authorId="0" shapeId="0" xr:uid="{00000000-0006-0000-0200-000002000000}">
      <text>
        <r>
          <rPr>
            <sz val="9"/>
            <color indexed="81"/>
            <rFont val="Calibri"/>
            <family val="2"/>
          </rPr>
          <t xml:space="preserve">Enter the square footage in the Deal Analyzer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Ted McCune</author>
  </authors>
  <commentList>
    <comment ref="B5" authorId="0" shapeId="0" xr:uid="{00000000-0006-0000-0100-000001000000}">
      <text>
        <r>
          <rPr>
            <sz val="9"/>
            <color indexed="81"/>
            <rFont val="Arial"/>
            <family val="2"/>
          </rPr>
          <t xml:space="preserve">Value of the property after all repairs have been made regadless of purchase price. Also known as "Fair Market Value" </t>
        </r>
      </text>
    </comment>
    <comment ref="F5" authorId="0" shapeId="0" xr:uid="{00000000-0006-0000-0100-000002000000}">
      <text>
        <r>
          <rPr>
            <sz val="9"/>
            <color indexed="81"/>
            <rFont val="Arial"/>
            <family val="2"/>
          </rPr>
          <t>Use default or enter the actual annual property taxes as reported on the county tax assessors website or enter an estimate.</t>
        </r>
      </text>
    </comment>
    <comment ref="B6" authorId="0" shapeId="0" xr:uid="{00000000-0006-0000-0100-000003000000}">
      <text>
        <r>
          <rPr>
            <sz val="9"/>
            <color indexed="81"/>
            <rFont val="Arial"/>
            <family val="2"/>
          </rPr>
          <t>Value of the property in current "as is" condition. Not factoring repairs needed.</t>
        </r>
      </text>
    </comment>
    <comment ref="F6" authorId="0" shapeId="0" xr:uid="{00000000-0006-0000-0100-000004000000}">
      <text>
        <r>
          <rPr>
            <sz val="9"/>
            <color indexed="81"/>
            <rFont val="Arial"/>
            <family val="2"/>
          </rPr>
          <t>Use default or enter the Home Owner Association fees typically charged monthly here. If paid quarterly, divide the amount by 3.</t>
        </r>
      </text>
    </comment>
    <comment ref="B7" authorId="0" shapeId="0" xr:uid="{00000000-0006-0000-0100-000005000000}">
      <text>
        <r>
          <rPr>
            <sz val="9"/>
            <color indexed="81"/>
            <rFont val="Arial"/>
            <family val="2"/>
          </rPr>
          <t>The dollar amount of estimated repairs based on your analysis, or select "Load from Hammerpoint Estimate"</t>
        </r>
      </text>
    </comment>
    <comment ref="F7" authorId="0" shapeId="0" xr:uid="{00000000-0006-0000-0100-000006000000}">
      <text>
        <r>
          <rPr>
            <sz val="9"/>
            <color indexed="81"/>
            <rFont val="Arial"/>
            <family val="2"/>
          </rPr>
          <t>Vacant or Occupied insurance premium charged during term of holding period and then converted to annual amount and divided by 12 to show monthly amount</t>
        </r>
      </text>
    </comment>
    <comment ref="B8" authorId="0" shapeId="0" xr:uid="{00000000-0006-0000-0100-000007000000}">
      <text>
        <r>
          <rPr>
            <sz val="9"/>
            <color indexed="81"/>
            <rFont val="Arial"/>
            <family val="2"/>
          </rPr>
          <t>The dollar amount you plan to purchase the property for.</t>
        </r>
      </text>
    </comment>
    <comment ref="F8" authorId="0" shapeId="0" xr:uid="{00000000-0006-0000-0100-000008000000}">
      <text>
        <r>
          <rPr>
            <sz val="9"/>
            <color indexed="81"/>
            <rFont val="Arial"/>
            <family val="2"/>
          </rPr>
          <t>Combined value for gas, electricity, water, and miscellaneous utilities. Click on Down arrow to right to change  or add more utility line items.</t>
        </r>
      </text>
    </comment>
    <comment ref="B12" authorId="0" shapeId="0" xr:uid="{00000000-0006-0000-0100-000009000000}">
      <text>
        <r>
          <rPr>
            <sz val="9"/>
            <color indexed="81"/>
            <rFont val="Arial"/>
            <family val="2"/>
          </rPr>
          <t>Estimated number of months you plan to own the property from purhase date to close of escrow sale date.</t>
        </r>
      </text>
    </comment>
    <comment ref="F12" authorId="0" shapeId="0" xr:uid="{00000000-0006-0000-0100-00000A000000}">
      <text>
        <r>
          <rPr>
            <sz val="9"/>
            <color indexed="81"/>
            <rFont val="Arial"/>
            <family val="2"/>
          </rPr>
          <t>Enter any miscellaneous holding costs. you can insert more rows If necessary.</t>
        </r>
      </text>
    </comment>
    <comment ref="B19" authorId="0" shapeId="0" xr:uid="{00000000-0006-0000-0100-00000B000000}">
      <text>
        <r>
          <rPr>
            <sz val="9"/>
            <color indexed="81"/>
            <rFont val="Arial"/>
            <family val="2"/>
          </rPr>
          <t>The 1st position loan amount borrowed to purchase the property and / or fund the rehab.</t>
        </r>
      </text>
    </comment>
    <comment ref="F19" authorId="0" shapeId="0" xr:uid="{00000000-0006-0000-0100-00000C000000}">
      <text>
        <r>
          <rPr>
            <sz val="9"/>
            <color indexed="81"/>
            <rFont val="Arial"/>
            <family val="2"/>
          </rPr>
          <t xml:space="preserve">Insurance Policy to insure clear and marketable title. Changes based on area, type of policy, underwriter plus costs to search for title history.
</t>
        </r>
      </text>
    </comment>
    <comment ref="B20" authorId="0" shapeId="0" xr:uid="{00000000-0006-0000-0100-00000D000000}">
      <text>
        <r>
          <rPr>
            <sz val="9"/>
            <color indexed="81"/>
            <rFont val="Arial"/>
            <family val="2"/>
          </rPr>
          <t>The 1st position points charged as a % of Mortgage Lien Amount. 1 Point = 1% in calculation.</t>
        </r>
      </text>
    </comment>
    <comment ref="F20" authorId="0" shapeId="0" xr:uid="{00000000-0006-0000-0100-00000E000000}">
      <text>
        <r>
          <rPr>
            <sz val="9"/>
            <color indexed="81"/>
            <rFont val="Arial"/>
            <family val="2"/>
          </rPr>
          <t>Enter any miscellaneous buying transaction costs. You can enter more costs below or insert more rows If necessary.</t>
        </r>
      </text>
    </comment>
    <comment ref="H20" authorId="0" shapeId="0" xr:uid="{00000000-0006-0000-0100-00000F000000}">
      <text>
        <r>
          <rPr>
            <b/>
            <u/>
            <sz val="9"/>
            <color indexed="81"/>
            <rFont val="Arial"/>
            <family val="2"/>
          </rPr>
          <t>Title Insuranance/ Search Formula:</t>
        </r>
        <r>
          <rPr>
            <sz val="9"/>
            <color indexed="81"/>
            <rFont val="Arial"/>
            <family val="2"/>
          </rPr>
          <t xml:space="preserve"> 
</t>
        </r>
        <r>
          <rPr>
            <sz val="9"/>
            <color indexed="10"/>
            <rFont val="Arial"/>
            <family val="2"/>
          </rPr>
          <t>$500 plus 1/4% of purchase price. Or adjust % and flat amount in formula based on your location differences</t>
        </r>
      </text>
    </comment>
    <comment ref="B21" authorId="0" shapeId="0" xr:uid="{00000000-0006-0000-0100-000010000000}">
      <text>
        <r>
          <rPr>
            <sz val="9"/>
            <color indexed="81"/>
            <rFont val="Arial"/>
            <family val="2"/>
          </rPr>
          <t xml:space="preserve">The 1st position Interest rate and calculated interest amount based on the entire holding period.
</t>
        </r>
      </text>
    </comment>
    <comment ref="B22" authorId="0" shapeId="0" xr:uid="{00000000-0006-0000-0100-000011000000}">
      <text>
        <r>
          <rPr>
            <sz val="9"/>
            <color indexed="81"/>
            <rFont val="Arial"/>
            <family val="2"/>
          </rPr>
          <t xml:space="preserve">The 1st position Interest only monthly payment amount if required by lender. 
</t>
        </r>
      </text>
    </comment>
    <comment ref="B26" authorId="0" shapeId="0" xr:uid="{00000000-0006-0000-0100-000012000000}">
      <text>
        <r>
          <rPr>
            <sz val="9"/>
            <color indexed="81"/>
            <rFont val="Arial"/>
            <family val="2"/>
          </rPr>
          <t>The 2nd position loan amount borrowed to purchase the property and / or fund the rehab.</t>
        </r>
      </text>
    </comment>
    <comment ref="B27" authorId="0" shapeId="0" xr:uid="{00000000-0006-0000-0100-000013000000}">
      <text>
        <r>
          <rPr>
            <sz val="9"/>
            <color indexed="81"/>
            <rFont val="Arial"/>
            <family val="2"/>
          </rPr>
          <t>The 2nd position points charged as a % of Mortgage Lien Amount. 1 Point = 1% in calculation.</t>
        </r>
      </text>
    </comment>
    <comment ref="B28" authorId="0" shapeId="0" xr:uid="{00000000-0006-0000-0100-000014000000}">
      <text>
        <r>
          <rPr>
            <sz val="9"/>
            <color indexed="81"/>
            <rFont val="Arial"/>
            <family val="2"/>
          </rPr>
          <t xml:space="preserve">The 2nd position Interest only monthly payment amount if required by lender. </t>
        </r>
      </text>
    </comment>
    <comment ref="B29" authorId="0" shapeId="0" xr:uid="{00000000-0006-0000-0100-000015000000}">
      <text>
        <r>
          <rPr>
            <sz val="9"/>
            <color indexed="81"/>
            <rFont val="Arial"/>
            <family val="2"/>
          </rPr>
          <t xml:space="preserve">The 2nd position Interest only monthly payment amount if required by lender. </t>
        </r>
      </text>
    </comment>
    <comment ref="H29" authorId="0" shapeId="0" xr:uid="{00000000-0006-0000-0100-000016000000}">
      <text>
        <r>
          <rPr>
            <b/>
            <u/>
            <sz val="9"/>
            <color indexed="81"/>
            <rFont val="Arial"/>
            <family val="2"/>
          </rPr>
          <t>Escrow &amp; Attorney Fees:</t>
        </r>
        <r>
          <rPr>
            <sz val="9"/>
            <color indexed="81"/>
            <rFont val="Arial"/>
            <family val="2"/>
          </rPr>
          <t xml:space="preserve">
</t>
        </r>
        <r>
          <rPr>
            <sz val="9"/>
            <color indexed="10"/>
            <rFont val="Arial"/>
            <family val="2"/>
          </rPr>
          <t>Attorney Fees - includes title insurance carry-over. 
For Attorney States use flat amount charged. For Escrow States, convert charges to a flat amount and enter them here.</t>
        </r>
      </text>
    </comment>
    <comment ref="H30" authorId="0" shapeId="0" xr:uid="{00000000-0006-0000-0100-000017000000}">
      <text>
        <r>
          <rPr>
            <b/>
            <u/>
            <sz val="9"/>
            <color indexed="81"/>
            <rFont val="Arial"/>
            <family val="2"/>
          </rPr>
          <t>Selling Recording Fees:</t>
        </r>
        <r>
          <rPr>
            <b/>
            <sz val="9"/>
            <color indexed="81"/>
            <rFont val="Arial"/>
            <family val="2"/>
          </rPr>
          <t xml:space="preserve">
</t>
        </r>
        <r>
          <rPr>
            <sz val="9"/>
            <color indexed="10"/>
            <rFont val="Arial"/>
            <family val="2"/>
          </rPr>
          <t>Flat fee charged on HUD based on your area/county/city.</t>
        </r>
        <r>
          <rPr>
            <sz val="9"/>
            <color indexed="81"/>
            <rFont val="Arial"/>
            <family val="2"/>
          </rPr>
          <t xml:space="preserve">
 </t>
        </r>
      </text>
    </comment>
    <comment ref="B32" authorId="0" shapeId="0" xr:uid="{00000000-0006-0000-0100-000018000000}">
      <text>
        <r>
          <rPr>
            <sz val="9"/>
            <color indexed="81"/>
            <rFont val="Arial"/>
            <family val="2"/>
          </rPr>
          <t>The Misc. position loan amount borrowed to purchase the property and / or fund the rehab.</t>
        </r>
      </text>
    </comment>
    <comment ref="F32" authorId="0" shapeId="0" xr:uid="{00000000-0006-0000-0100-000019000000}">
      <text>
        <r>
          <rPr>
            <sz val="9"/>
            <color indexed="81"/>
            <rFont val="Arial"/>
            <family val="2"/>
          </rPr>
          <t>Realtor Commissions as agreed in Purchase and Sale Agreement and extra fees for transaction processing.  **This will change depending on what you negotiation with your realtor.  If you are a realtor and list your own homes this percentage will change accordingly, as you will typically pay half the amount.</t>
        </r>
      </text>
    </comment>
    <comment ref="G32" authorId="0" shapeId="0" xr:uid="{00000000-0006-0000-0100-00001A000000}">
      <text>
        <r>
          <rPr>
            <sz val="9"/>
            <color indexed="81"/>
            <rFont val="Arial"/>
            <family val="2"/>
          </rPr>
          <t>Insert the % of realtor commission you will have to pay at closing. Typically 2.5-3% for buyers agent. If you have a listing agent, you will want to add 2.5-3% or whatever you negotiate as well.</t>
        </r>
      </text>
    </comment>
    <comment ref="B33" authorId="0" shapeId="0" xr:uid="{00000000-0006-0000-0100-00001B000000}">
      <text>
        <r>
          <rPr>
            <sz val="9"/>
            <color indexed="81"/>
            <rFont val="Arial"/>
            <family val="2"/>
          </rPr>
          <t>The Misc. position points charged as a % of Mortgage Lien Amount. 1 Point = 1% in calculation.</t>
        </r>
      </text>
    </comment>
    <comment ref="F33" authorId="0" shapeId="0" xr:uid="{00000000-0006-0000-0100-00001C000000}">
      <text>
        <r>
          <rPr>
            <sz val="9"/>
            <color indexed="81"/>
            <rFont val="Arial"/>
            <family val="2"/>
          </rPr>
          <t>For the transfer of land charged by County from seller to buyer. Typically a % of the land value based on county assessor valuation.  **It's imperative you research the correct percentage for your area as it can be vastly different.</t>
        </r>
      </text>
    </comment>
    <comment ref="G33" authorId="0" shapeId="0" xr:uid="{00000000-0006-0000-0100-00001D000000}">
      <text>
        <r>
          <rPr>
            <b/>
            <u/>
            <sz val="9"/>
            <color indexed="81"/>
            <rFont val="Tahoma"/>
            <family val="2"/>
          </rPr>
          <t>Formula:</t>
        </r>
        <r>
          <rPr>
            <b/>
            <sz val="9"/>
            <color indexed="81"/>
            <rFont val="Tahoma"/>
            <family val="2"/>
          </rPr>
          <t xml:space="preserve">
</t>
        </r>
        <r>
          <rPr>
            <sz val="9"/>
            <color indexed="10"/>
            <rFont val="Tahoma"/>
            <family val="2"/>
          </rPr>
          <t>Make sure you enter the correct % based on your area. This is different based on location!</t>
        </r>
      </text>
    </comment>
    <comment ref="B34" authorId="0" shapeId="0" xr:uid="{00000000-0006-0000-0100-00001E000000}">
      <text>
        <r>
          <rPr>
            <sz val="9"/>
            <color indexed="81"/>
            <rFont val="Arial"/>
            <family val="2"/>
          </rPr>
          <t xml:space="preserve">The Misc. position Interest only monthly payment amount if required by lender. </t>
        </r>
      </text>
    </comment>
    <comment ref="F34" authorId="0" shapeId="0" xr:uid="{00000000-0006-0000-0100-00001F000000}">
      <text>
        <r>
          <rPr>
            <sz val="9"/>
            <color indexed="81"/>
            <rFont val="Arial"/>
            <family val="2"/>
          </rPr>
          <t>Offers protection for mechanical systems and attached appliances against unexpected repairs not covered by homeowner's insurance; overage extends over a specific time period and does not cover the home's structure.</t>
        </r>
      </text>
    </comment>
    <comment ref="B35" authorId="0" shapeId="0" xr:uid="{00000000-0006-0000-0100-000020000000}">
      <text>
        <r>
          <rPr>
            <sz val="9"/>
            <color indexed="81"/>
            <rFont val="Arial"/>
            <family val="2"/>
          </rPr>
          <t>The Misc. position Interest only monthly payment amount if required by lender.</t>
        </r>
      </text>
    </comment>
    <comment ref="F35" authorId="0" shapeId="0" xr:uid="{00000000-0006-0000-0100-000021000000}">
      <text>
        <r>
          <rPr>
            <sz val="9"/>
            <color indexed="81"/>
            <rFont val="Arial"/>
            <family val="2"/>
          </rPr>
          <t>Cost for getting property ready to sell by bringing in furnishings and furniture so the property will show better and have greater chance to sell quickly.</t>
        </r>
      </text>
    </comment>
    <comment ref="F36" authorId="0" shapeId="0" xr:uid="{00000000-0006-0000-0100-000022000000}">
      <text>
        <r>
          <rPr>
            <sz val="9"/>
            <color indexed="81"/>
            <rFont val="Arial"/>
            <family val="2"/>
          </rPr>
          <t>Costs related to offline and online advertising, printing, and promotion to helpandvertise and promote to sell the property.</t>
        </r>
      </text>
    </comment>
    <comment ref="F37" authorId="0" shapeId="0" xr:uid="{00000000-0006-0000-0100-000023000000}">
      <text>
        <r>
          <rPr>
            <sz val="9"/>
            <color indexed="81"/>
            <rFont val="Arial"/>
            <family val="2"/>
          </rPr>
          <t>Enter any miscellaneous buying transaction costs. You can enter more costs below or insert more rows If necessary.</t>
        </r>
      </text>
    </comment>
    <comment ref="B47" authorId="0" shapeId="0" xr:uid="{00000000-0006-0000-0100-000024000000}">
      <text>
        <r>
          <rPr>
            <sz val="9"/>
            <color indexed="81"/>
            <rFont val="Arial"/>
            <family val="2"/>
          </rPr>
          <t>Value of the property after all repairs have been made regadless of purchase price. Also known as "Fair Market Value".</t>
        </r>
      </text>
    </comment>
    <comment ref="F47" authorId="0" shapeId="0" xr:uid="{00000000-0006-0000-0100-000025000000}">
      <text>
        <r>
          <rPr>
            <sz val="9"/>
            <color indexed="81"/>
            <rFont val="Arial"/>
            <family val="2"/>
          </rPr>
          <t xml:space="preserve">Calculations and estimate is based on date which is the last day of holding period. </t>
        </r>
      </text>
    </comment>
    <comment ref="B48" authorId="0" shapeId="0" xr:uid="{00000000-0006-0000-0100-000026000000}">
      <text>
        <r>
          <rPr>
            <sz val="9"/>
            <color indexed="81"/>
            <rFont val="Arial"/>
            <family val="2"/>
          </rPr>
          <t>The dollar amount you plan to purchase the property for. Also called the "contract price".</t>
        </r>
      </text>
    </comment>
    <comment ref="F48" authorId="0" shapeId="0" xr:uid="{00000000-0006-0000-0100-000027000000}">
      <text>
        <r>
          <rPr>
            <sz val="9"/>
            <color indexed="81"/>
            <rFont val="Arial"/>
            <family val="2"/>
          </rPr>
          <t>Total Purchase+Rehab Estimate costs divided by total square feet of the property used as a measurement market indicator.</t>
        </r>
      </text>
    </comment>
    <comment ref="B49" authorId="0" shapeId="0" xr:uid="{00000000-0006-0000-0100-000028000000}">
      <text>
        <r>
          <rPr>
            <sz val="9"/>
            <color indexed="81"/>
            <rFont val="Arial"/>
            <family val="2"/>
          </rPr>
          <t xml:space="preserve">The dollar amount of estimated repairs based on your analysis and assessment. </t>
        </r>
      </text>
    </comment>
    <comment ref="F49" authorId="0" shapeId="0" xr:uid="{00000000-0006-0000-0100-000029000000}">
      <text>
        <r>
          <rPr>
            <sz val="9"/>
            <color indexed="81"/>
            <rFont val="Arial"/>
            <family val="2"/>
          </rPr>
          <t>The funds you as the purchaser need to bring to the table at Closing when purchasing the property. Takes difference of all Buying costs less amount borrowed. 
*** If a negative amount is displayed consult with your closing professional to determine if funds are needed for closing ***</t>
        </r>
      </text>
    </comment>
    <comment ref="B50" authorId="0" shapeId="0" xr:uid="{00000000-0006-0000-0100-00002A000000}">
      <text>
        <r>
          <rPr>
            <sz val="9"/>
            <color indexed="81"/>
            <rFont val="Arial"/>
            <family val="2"/>
          </rPr>
          <t>Total Borrowing Costs of first, second, and miscellaneous rehab financing fees, points, and interest charged over duration of holding period.</t>
        </r>
      </text>
    </comment>
    <comment ref="F50" authorId="0" shapeId="0" xr:uid="{00000000-0006-0000-0100-00002B000000}">
      <text>
        <r>
          <rPr>
            <sz val="9"/>
            <color indexed="81"/>
            <rFont val="Arial"/>
            <family val="2"/>
          </rPr>
          <t>Amount of your own money out of pocket that you put in the deal as the purchaser between purchase and sales date.</t>
        </r>
      </text>
    </comment>
    <comment ref="B51" authorId="0" shapeId="0" xr:uid="{00000000-0006-0000-0100-00002C000000}">
      <text>
        <r>
          <rPr>
            <sz val="9"/>
            <color indexed="81"/>
            <rFont val="Arial"/>
            <family val="2"/>
          </rPr>
          <t>Total Costs for all monthly carrying expenses based on the duration of how long property is held between purchase and sales date.</t>
        </r>
      </text>
    </comment>
    <comment ref="F51" authorId="0" shapeId="0" xr:uid="{00000000-0006-0000-0100-00002D000000}">
      <text>
        <r>
          <rPr>
            <sz val="9"/>
            <color indexed="81"/>
            <rFont val="Arial"/>
            <family val="2"/>
          </rPr>
          <t>% of interest estimated that you would earn over a year period based on your out of pocket funds that you put into the deal as a purchaser.</t>
        </r>
      </text>
    </comment>
    <comment ref="B52" authorId="0" shapeId="0" xr:uid="{00000000-0006-0000-0100-00002E000000}">
      <text>
        <r>
          <rPr>
            <sz val="9"/>
            <color indexed="81"/>
            <rFont val="Arial"/>
            <family val="2"/>
          </rPr>
          <t>Total transactional costs related to the buying phase of the transaction.</t>
        </r>
      </text>
    </comment>
    <comment ref="B53" authorId="0" shapeId="0" xr:uid="{00000000-0006-0000-0100-00002F000000}">
      <text>
        <r>
          <rPr>
            <sz val="9"/>
            <color indexed="81"/>
            <rFont val="Arial"/>
            <family val="2"/>
          </rPr>
          <t xml:space="preserve">Total transactional costs related to the selling phase of the transaction.
</t>
        </r>
      </text>
    </comment>
  </commentList>
</comments>
</file>

<file path=xl/sharedStrings.xml><?xml version="1.0" encoding="utf-8"?>
<sst xmlns="http://schemas.openxmlformats.org/spreadsheetml/2006/main" count="838" uniqueCount="441">
  <si>
    <t>Shower wall tile - in bathrooms (70 sf usually)</t>
  </si>
  <si>
    <t>High end kitchen</t>
  </si>
  <si>
    <t>Median kitchen</t>
  </si>
  <si>
    <t>Low end kitchen</t>
  </si>
  <si>
    <t>Low end kitchen - refinish existing cabinets</t>
  </si>
  <si>
    <t>Fireplace/chimney, brick/stone - replace existing</t>
  </si>
  <si>
    <t>Construction permits for addition (city)</t>
  </si>
  <si>
    <t>Construction permits for full submittal (county)</t>
  </si>
  <si>
    <t>Concrete/Asphalt</t>
  </si>
  <si>
    <t>Cost</t>
  </si>
  <si>
    <t>Drywall, tape &amp; skimcoat walls/ceilings in gutted house</t>
  </si>
  <si>
    <t>Repair existing foundation - settled walls support w/piers</t>
  </si>
  <si>
    <t>Contingency</t>
  </si>
  <si>
    <t>OTHER</t>
  </si>
  <si>
    <t>HVAC</t>
  </si>
  <si>
    <t>Plumbing</t>
  </si>
  <si>
    <t>INTERIOR</t>
  </si>
  <si>
    <t>EXTERIOR</t>
  </si>
  <si>
    <t>#</t>
  </si>
  <si>
    <t>Gutters</t>
  </si>
  <si>
    <t>Finish</t>
  </si>
  <si>
    <t>Masonry</t>
  </si>
  <si>
    <t>Painting</t>
  </si>
  <si>
    <t>Windows</t>
  </si>
  <si>
    <t>Garage</t>
  </si>
  <si>
    <t>Landscaping</t>
  </si>
  <si>
    <t>Hardwood</t>
  </si>
  <si>
    <t>Tiling</t>
  </si>
  <si>
    <t>Framing</t>
  </si>
  <si>
    <t>Insulation</t>
  </si>
  <si>
    <t>Walls</t>
  </si>
  <si>
    <t>Doors &amp; Trim</t>
  </si>
  <si>
    <t>Demo &amp; Dumpsters</t>
  </si>
  <si>
    <t>INTERIOR (cont.)</t>
  </si>
  <si>
    <t>EXTERIOR (cont.)</t>
  </si>
  <si>
    <t>Exterior Notes</t>
  </si>
  <si>
    <t>Interior Notes</t>
  </si>
  <si>
    <t>MECHANICALS</t>
  </si>
  <si>
    <t>Attic insulation, blown-in</t>
  </si>
  <si>
    <t>Drywall, tape, &amp; skimcoat a wall (1/2" thick)</t>
  </si>
  <si>
    <t>Drywall, tape, &amp; skimcoat a ceiling (1/2" thick)</t>
  </si>
  <si>
    <t>Skimcoating/texturing walls and ceilings only</t>
  </si>
  <si>
    <t>Patchwork section of a wall - (drywall, tape, &amp; finish)</t>
  </si>
  <si>
    <t>Interior sliding closet door</t>
  </si>
  <si>
    <t>Exterior front door - single door w/ hardware &amp; dead bolt</t>
  </si>
  <si>
    <t>Exterior french patio door - double door</t>
  </si>
  <si>
    <t>Exterior sliding glass door - double door</t>
  </si>
  <si>
    <t>Crown molding</t>
  </si>
  <si>
    <t>Excavation - dig footing trenching</t>
  </si>
  <si>
    <t>Excavation - backfill of trenches</t>
  </si>
  <si>
    <t>New foundation - pour concrete footing</t>
  </si>
  <si>
    <t>New foundation - pour concrete slab on grade (4" thick)</t>
  </si>
  <si>
    <t>Repair existing foundation -  ($10k min - get quote)</t>
  </si>
  <si>
    <t>Repair existing foundation -  stair mud jacking (will vary)</t>
  </si>
  <si>
    <t>Repair existing foundation - bowing walls support with I beams</t>
  </si>
  <si>
    <t>Wall heater (install new or remove &amp; replace)</t>
  </si>
  <si>
    <t>Replace tankless hot water heater</t>
  </si>
  <si>
    <t>Replace gas hot water heater - 40 gallon</t>
  </si>
  <si>
    <t>Replace electrical panel only</t>
  </si>
  <si>
    <t>Demolition work (cost to fill one 40 yd dumpster)</t>
  </si>
  <si>
    <t>Dumpster rental (40 yard)</t>
  </si>
  <si>
    <t>Termite fumigation &amp; treatment</t>
  </si>
  <si>
    <t>Construction permits for remodel (city)</t>
  </si>
  <si>
    <t>Gravel installed for driveway/sidewalk</t>
  </si>
  <si>
    <t>Wood fencing</t>
  </si>
  <si>
    <t>Wrought iron fencing</t>
  </si>
  <si>
    <t>Pool Completely Redone ($10k to $15k)</t>
  </si>
  <si>
    <t>Pool (redo plaster only)</t>
  </si>
  <si>
    <t>Ceramic floor tile - other areas of house</t>
  </si>
  <si>
    <t>Engineered hardwood flooring</t>
  </si>
  <si>
    <t>Carpet</t>
  </si>
  <si>
    <t>Vinyl or linoleum flooring</t>
  </si>
  <si>
    <t>Ceramic floor tile - in kitchen</t>
  </si>
  <si>
    <t>Backsplash wall tile - in kitchen</t>
  </si>
  <si>
    <t>Ceramic floor tile - in bathrooms</t>
  </si>
  <si>
    <t>Kitchen extra custom items</t>
  </si>
  <si>
    <t>Luxury home appliances</t>
  </si>
  <si>
    <t>Median price home appliances</t>
  </si>
  <si>
    <t>Low end home appliances</t>
  </si>
  <si>
    <t>Sink</t>
  </si>
  <si>
    <t>Sink Faucet</t>
  </si>
  <si>
    <t>Refrigerator</t>
  </si>
  <si>
    <t>Range</t>
  </si>
  <si>
    <t>Range Hood</t>
  </si>
  <si>
    <t>Dishwasher</t>
  </si>
  <si>
    <t>Microwave</t>
  </si>
  <si>
    <t>Vanity mirror</t>
  </si>
  <si>
    <t>Bathtub - fiberglass</t>
  </si>
  <si>
    <t>Bathtub &amp; shower surround - fiberglass</t>
  </si>
  <si>
    <t>Shower stall &amp; surround - fiberglass</t>
  </si>
  <si>
    <t>Showerhead &amp; faucet kit</t>
  </si>
  <si>
    <t>Subfloor put in (3/4" plywood)</t>
  </si>
  <si>
    <t>Wall insulation</t>
  </si>
  <si>
    <t>Category</t>
  </si>
  <si>
    <t>Repair Type</t>
  </si>
  <si>
    <t>Total</t>
  </si>
  <si>
    <t>Unit</t>
  </si>
  <si>
    <t>sf</t>
  </si>
  <si>
    <t>Roof Sheathing - plywood 1/2" remove &amp; install</t>
  </si>
  <si>
    <t>Roof repair/patch (hard)</t>
  </si>
  <si>
    <t>ea</t>
  </si>
  <si>
    <t>Roof repair/patch (easy)</t>
  </si>
  <si>
    <t>lf</t>
  </si>
  <si>
    <t>Gutters &amp; downspouts - demo &amp; install new (linear foot)</t>
  </si>
  <si>
    <t>Stucco</t>
  </si>
  <si>
    <t>ls</t>
  </si>
  <si>
    <t>Concrete block</t>
  </si>
  <si>
    <t>Stone</t>
  </si>
  <si>
    <t>Brick</t>
  </si>
  <si>
    <t>Painting both exterior &amp; interior (whole property)</t>
  </si>
  <si>
    <t>Painting exterior only</t>
  </si>
  <si>
    <t>Paint trim only</t>
  </si>
  <si>
    <t>Windows, wood, restore existing wood (historical)</t>
  </si>
  <si>
    <t>Garage Door Only -  1 Car - 9'x7'  door, manual</t>
  </si>
  <si>
    <t>Garage Door Only - 2 Car - 16' door, manual</t>
  </si>
  <si>
    <t>Garage Door Opener Installed</t>
  </si>
  <si>
    <t>Full landscaping makeover medium lot</t>
  </si>
  <si>
    <t>Full landscaping makeover small lot</t>
  </si>
  <si>
    <t>Clean up landscaping &amp; yard only</t>
  </si>
  <si>
    <t>Tree removal (per tree)</t>
  </si>
  <si>
    <t>Demo existing concrete or asphalt</t>
  </si>
  <si>
    <t>Concrete installed for driveway/patio/sidewalk</t>
  </si>
  <si>
    <t>Asphalt installed in driveway</t>
  </si>
  <si>
    <t>Repair Estimator</t>
  </si>
  <si>
    <t>Roof *</t>
  </si>
  <si>
    <t>Septic *</t>
  </si>
  <si>
    <t>Foundation *</t>
  </si>
  <si>
    <t>Permits *</t>
  </si>
  <si>
    <t>Termites/Abatement *</t>
  </si>
  <si>
    <t xml:space="preserve"> </t>
  </si>
  <si>
    <t>Includes: cabinets, counter-tops, backsplash, plumbing &amp; electrical work &amp; fixtures in kitchen only. Excludes: appliances, flooring, paint.</t>
  </si>
  <si>
    <t>Kitchen - (Grouped)</t>
  </si>
  <si>
    <t>Includes: Refrigerator, range, range hood, dishwasher, microwave</t>
  </si>
  <si>
    <t>Appliances - (Grouped)</t>
  </si>
  <si>
    <t>Kitchen - (By Item)</t>
  </si>
  <si>
    <t>Includes: vanity, counter-top, mirror, sink, faucet, tub, surround, shower-head &amp; faucet kit, towel bar kit fan, lighting kit, basic plumbing &amp; electrical work. Excludes flooring &amp; paint</t>
  </si>
  <si>
    <t>Bathroom - (Grouped)</t>
  </si>
  <si>
    <t>Bathroom - (By Item)</t>
  </si>
  <si>
    <t>%</t>
  </si>
  <si>
    <t>Property Address:</t>
  </si>
  <si>
    <t>Y</t>
  </si>
  <si>
    <t>ARV</t>
  </si>
  <si>
    <t>N</t>
  </si>
  <si>
    <t>Purchase+Rehab</t>
  </si>
  <si>
    <t>Date:</t>
  </si>
  <si>
    <t>Purchase Price</t>
  </si>
  <si>
    <t>Annually</t>
  </si>
  <si>
    <t>Monthly</t>
  </si>
  <si>
    <t>After Repair Value</t>
  </si>
  <si>
    <t>Property Taxes</t>
  </si>
  <si>
    <t>Current "As Is" Value</t>
  </si>
  <si>
    <t>HOA &amp; Condo Fees</t>
  </si>
  <si>
    <t>Estimated Repair Costs</t>
  </si>
  <si>
    <t>Insurance Costs</t>
  </si>
  <si>
    <t>Estimated Hold Time (months)</t>
  </si>
  <si>
    <t>Miscellaneous Holding Costs</t>
  </si>
  <si>
    <t>First Mortgage / Lien Amount</t>
  </si>
  <si>
    <t>First Mortgage Points</t>
  </si>
  <si>
    <t>First Mortgage Interest</t>
  </si>
  <si>
    <t>Miscellaneous Buying Costs</t>
  </si>
  <si>
    <t>First Mortgage Monthly Interest Only Payment</t>
  </si>
  <si>
    <t>Second Mortgage / Lien Amount</t>
  </si>
  <si>
    <t>Second Mortgage Points</t>
  </si>
  <si>
    <t>Second Mortgage Interest</t>
  </si>
  <si>
    <t>Selling Recording Fees</t>
  </si>
  <si>
    <t>Second Mortgage Monthly Interest Only Payment</t>
  </si>
  <si>
    <t>Realtor Fees</t>
  </si>
  <si>
    <t>Misc. Mortgage / Lien Amount</t>
  </si>
  <si>
    <t>Transfer &amp; Conveyance Fees</t>
  </si>
  <si>
    <t>Misc. Mortgage Points</t>
  </si>
  <si>
    <t>Home Warranty</t>
  </si>
  <si>
    <t>Misc. Mortgage Interest</t>
  </si>
  <si>
    <t>Staging Costs</t>
  </si>
  <si>
    <t>Misc. Mortgage Monthly Interest Only Payment</t>
  </si>
  <si>
    <t>Marketing Costs</t>
  </si>
  <si>
    <t>Miscellaneous Financing Costs</t>
  </si>
  <si>
    <t>Miscellaneous Selling Costs</t>
  </si>
  <si>
    <t xml:space="preserve">After Repair Value </t>
  </si>
  <si>
    <t xml:space="preserve">Assumes Sale is on or before </t>
  </si>
  <si>
    <t>Purchase + Repair Estimate Cost Per Sq. Ft</t>
  </si>
  <si>
    <t>Down Payment Required at Closing</t>
  </si>
  <si>
    <t>Total Financing Costs</t>
  </si>
  <si>
    <t>My Committed Capital</t>
  </si>
  <si>
    <t>Total Holding Costs</t>
  </si>
  <si>
    <t>My Annualized Cash on Cash Return</t>
  </si>
  <si>
    <t>Total Buying Transaction Costs</t>
  </si>
  <si>
    <t>Total Selling Transaction Costs</t>
  </si>
  <si>
    <t>Address:</t>
  </si>
  <si>
    <t>Bed:</t>
  </si>
  <si>
    <t>List Price</t>
  </si>
  <si>
    <t>Bed</t>
  </si>
  <si>
    <t>Bath</t>
  </si>
  <si>
    <t>DOM</t>
  </si>
  <si>
    <t>Sources of Funds</t>
  </si>
  <si>
    <t>1st Lien Mortgage</t>
  </si>
  <si>
    <t>2nd Lien Mortgage (Seller/Private)</t>
  </si>
  <si>
    <t>Equity (Borrower's Cash)</t>
  </si>
  <si>
    <t>Amount</t>
  </si>
  <si>
    <t>Uses of Funds</t>
  </si>
  <si>
    <t>Closing Costs</t>
  </si>
  <si>
    <t>Hard Costs</t>
  </si>
  <si>
    <t>Financing</t>
  </si>
  <si>
    <t>Soft Costs (Carry Costs)</t>
  </si>
  <si>
    <t>Sources &amp; Uses</t>
  </si>
  <si>
    <t>Total Sources</t>
  </si>
  <si>
    <t>Total Uses</t>
  </si>
  <si>
    <t>Beds:</t>
  </si>
  <si>
    <t>Baths:</t>
  </si>
  <si>
    <t>Sq Ft:</t>
  </si>
  <si>
    <t>Executive Summary</t>
  </si>
  <si>
    <t>Closing Date:</t>
  </si>
  <si>
    <t>Loan Amt Requested:</t>
  </si>
  <si>
    <t>Exit Strategy:</t>
  </si>
  <si>
    <t>Term:</t>
  </si>
  <si>
    <t>Deal Analyzer</t>
  </si>
  <si>
    <t>ARV:</t>
  </si>
  <si>
    <t>Vacant:</t>
  </si>
  <si>
    <t>Inspected By:</t>
  </si>
  <si>
    <t>Bath:</t>
  </si>
  <si>
    <t>Exterior Repairs</t>
  </si>
  <si>
    <t>Interior Repairs</t>
  </si>
  <si>
    <t>Mechanical Repairs</t>
  </si>
  <si>
    <t>Other Repairs</t>
  </si>
  <si>
    <t>Investment Summary</t>
  </si>
  <si>
    <t>Comparables</t>
  </si>
  <si>
    <t>Distance</t>
  </si>
  <si>
    <t>Year Built</t>
  </si>
  <si>
    <t>Sold Price</t>
  </si>
  <si>
    <t>Parking</t>
  </si>
  <si>
    <t>List Date</t>
  </si>
  <si>
    <t>Size (SF)</t>
  </si>
  <si>
    <t>Land</t>
  </si>
  <si>
    <t>Sold Date</t>
  </si>
  <si>
    <t>PSF</t>
  </si>
  <si>
    <t>Type</t>
  </si>
  <si>
    <t>Provide a summary of the property and rehab plans here for the lender to review the lending opportunity.</t>
  </si>
  <si>
    <t>New construction framing- (includes walls, floors &amp; roof)</t>
  </si>
  <si>
    <t>Interior framing changes (non load barring)</t>
  </si>
  <si>
    <t>Possible additional Inspections, Quotes or Mediation needed</t>
  </si>
  <si>
    <t>Total Repairs</t>
  </si>
  <si>
    <t>Repairs Subtotal</t>
  </si>
  <si>
    <t>High end home appliances</t>
  </si>
  <si>
    <t>Construction permits for addition (county)</t>
  </si>
  <si>
    <t>* Pricing will vary based on what type of contractors you get quotes back from. Prices will also vary based on the type materials (low end/high end) you ultimately choose to install. As you start to regularly work with certain contractors you will want to update this repair estimator twice a year based on who you work with and what prices you are able to negotiate. You always want to negotiate quotes you get back and shoot for wholesale pricing.</t>
  </si>
  <si>
    <t>Misc Contingency Cost (10-20% depending on unknowns)</t>
  </si>
  <si>
    <t xml:space="preserve">Bed </t>
  </si>
  <si>
    <t>PROPERTY 1</t>
  </si>
  <si>
    <t>PROPERTY 2</t>
  </si>
  <si>
    <t>PROPERTY 3</t>
  </si>
  <si>
    <t>Size (Sqft)</t>
  </si>
  <si>
    <t>Land Size</t>
  </si>
  <si>
    <t xml:space="preserve">Year Built </t>
  </si>
  <si>
    <t xml:space="preserve">Distance </t>
  </si>
  <si>
    <t xml:space="preserve">Parking </t>
  </si>
  <si>
    <t xml:space="preserve">List Date </t>
  </si>
  <si>
    <t xml:space="preserve">List Price </t>
  </si>
  <si>
    <t xml:space="preserve">Sold Date </t>
  </si>
  <si>
    <t xml:space="preserve">Sold Price </t>
  </si>
  <si>
    <t xml:space="preserve">Price Sqft </t>
  </si>
  <si>
    <t xml:space="preserve">DOM </t>
  </si>
  <si>
    <t>PROPERTY DETAILS</t>
  </si>
  <si>
    <t xml:space="preserve">PROPERTY DESCRIPTION </t>
  </si>
  <si>
    <t>PROJECT DETAILS</t>
  </si>
  <si>
    <t>DEAL FACTORS</t>
  </si>
  <si>
    <t>BUYING COSTS</t>
  </si>
  <si>
    <t>FINANCING COSTS</t>
  </si>
  <si>
    <t>SELLING COSTS</t>
  </si>
  <si>
    <t>COMPARABLES</t>
  </si>
  <si>
    <t xml:space="preserve">After Repair Value:  </t>
  </si>
  <si>
    <t xml:space="preserve">"As Is" Value:  </t>
  </si>
  <si>
    <t xml:space="preserve">Purchase Price:  </t>
  </si>
  <si>
    <t xml:space="preserve">Hold Time (months):  </t>
  </si>
  <si>
    <t xml:space="preserve">Property Taxes (annually):  </t>
  </si>
  <si>
    <t xml:space="preserve">HOA &amp; Condo Fees (monthly):  </t>
  </si>
  <si>
    <t>Address</t>
  </si>
  <si>
    <t xml:space="preserve">Property Address:  </t>
  </si>
  <si>
    <t xml:space="preserve">Bed:  </t>
  </si>
  <si>
    <t xml:space="preserve">Bath:  </t>
  </si>
  <si>
    <t xml:space="preserve">Total Sqft:  </t>
  </si>
  <si>
    <t xml:space="preserve"># of Units:  </t>
  </si>
  <si>
    <t xml:space="preserve">Evaluator:  </t>
  </si>
  <si>
    <t xml:space="preserve">Closing Date:  </t>
  </si>
  <si>
    <t xml:space="preserve">Exit Strategy:  </t>
  </si>
  <si>
    <t>Deal Information</t>
  </si>
  <si>
    <t xml:space="preserve">Insurance (annually):  </t>
  </si>
  <si>
    <t>Utility Costs</t>
  </si>
  <si>
    <t>PROPERTY VALUES &amp; PRICING</t>
  </si>
  <si>
    <t>HOLDING COSTS</t>
  </si>
  <si>
    <t>Total Purchase &amp; Repair Cost</t>
  </si>
  <si>
    <t>Total Monthly Holding Costs</t>
  </si>
  <si>
    <t>BUYING TRANSACTION COSTS</t>
  </si>
  <si>
    <t>% of Purchase</t>
  </si>
  <si>
    <t>Total Selling Transaction Cost</t>
  </si>
  <si>
    <t>Total Buying Transaction Cost</t>
  </si>
  <si>
    <t>SELLING TRANSACTION COSTS</t>
  </si>
  <si>
    <t>% of ARV</t>
  </si>
  <si>
    <t>Click to Select How to Calculate Your Loan ==&gt;&gt;</t>
  </si>
  <si>
    <t>ESTIMATED NET PROFIT &amp; ROI SNAPSHOT</t>
  </si>
  <si>
    <t>ESTIMATED NET PROFIT</t>
  </si>
  <si>
    <t>PURCHASE &amp; DEAL ANALYSIS</t>
  </si>
  <si>
    <t>POTENTIAL RETURN &amp; PROFIT ANALYSIS</t>
  </si>
  <si>
    <t>Property 1</t>
  </si>
  <si>
    <t>Property 2</t>
  </si>
  <si>
    <t>Property 3</t>
  </si>
  <si>
    <t>Open load bearing/structural wall (per 8' span)</t>
  </si>
  <si>
    <t>Remove popcorn ceilings</t>
  </si>
  <si>
    <t>After Repair Value (ARV)</t>
  </si>
  <si>
    <t>SECTION TOTALS</t>
  </si>
  <si>
    <t>Interior Framing Changes</t>
  </si>
  <si>
    <t>Data Tables for Repair Estimator Formulas</t>
  </si>
  <si>
    <t>Sq Ft</t>
  </si>
  <si>
    <t>Note</t>
  </si>
  <si>
    <t>This table is used to calculate the cost of framing changes based on the sqft entered by the user.  The larger the sqft, the less per sqft it costs so this is a vlookup table used for the formula</t>
  </si>
  <si>
    <t>This sheet contains data used in formulas throughout this document.  Editing or Deleting parts of this sheet may change or break formulas on other tabs.  Make changes at your own risk.</t>
  </si>
  <si>
    <t>psf</t>
  </si>
  <si>
    <t>About the Repair Estimator</t>
  </si>
  <si>
    <t xml:space="preserve">Extra </t>
  </si>
  <si>
    <t>Vacant</t>
  </si>
  <si>
    <t>Sku</t>
  </si>
  <si>
    <t>Vendor</t>
  </si>
  <si>
    <t>Full Sod</t>
  </si>
  <si>
    <t>Tree Planting 5 gal. (per tree)</t>
  </si>
  <si>
    <t>Shrub Planting 1 gal. (per chrub)</t>
  </si>
  <si>
    <t>Irrigation Repair</t>
  </si>
  <si>
    <t>Mulch</t>
  </si>
  <si>
    <t>Yd</t>
  </si>
  <si>
    <t>Garage Wash Basin</t>
  </si>
  <si>
    <t>Roof (rip and replace) - comp shingle</t>
  </si>
  <si>
    <t>Rollover (add a layer of shingles) - comp shingle</t>
  </si>
  <si>
    <t>Other</t>
  </si>
  <si>
    <t>Locks changed</t>
  </si>
  <si>
    <t>Ea</t>
  </si>
  <si>
    <t>Gate entry or side</t>
  </si>
  <si>
    <t>Fence &amp; Gates</t>
  </si>
  <si>
    <t>Exterior side garage lights</t>
  </si>
  <si>
    <t xml:space="preserve">New interior doors, closet doors, hardware, &amp; trim </t>
  </si>
  <si>
    <t>Electrical &amp; lighting</t>
  </si>
  <si>
    <t>Pool Clean Out</t>
  </si>
  <si>
    <t xml:space="preserve">Pool </t>
  </si>
  <si>
    <t>CONTACTOR LABOR</t>
  </si>
  <si>
    <t>Alarm</t>
  </si>
  <si>
    <t>Service HVAC system only</t>
  </si>
  <si>
    <t>HVAC Unit New</t>
  </si>
  <si>
    <t>Ductwork</t>
  </si>
  <si>
    <t>Paint Interior Doors &amp; Trim</t>
  </si>
  <si>
    <t>Interior door - door ONLY</t>
  </si>
  <si>
    <t>Exterior solid door (garage)</t>
  </si>
  <si>
    <t>Lights Ea, Luxury</t>
  </si>
  <si>
    <t>Lights Ea, Basic</t>
  </si>
  <si>
    <t>Register Returns</t>
  </si>
  <si>
    <t xml:space="preserve">Carpet </t>
  </si>
  <si>
    <t>Carpet Pad</t>
  </si>
  <si>
    <t>Carpet Install</t>
  </si>
  <si>
    <t>New baseboard 4 inch</t>
  </si>
  <si>
    <t>Hardware Entry</t>
  </si>
  <si>
    <t>Vanity cabinet, small</t>
  </si>
  <si>
    <t>Vanity cabinet, Medium Large</t>
  </si>
  <si>
    <t>Bathroom towel bar accessory kit kit</t>
  </si>
  <si>
    <t>Cabinets White</t>
  </si>
  <si>
    <t>Cabinets Mocha</t>
  </si>
  <si>
    <t>Cabinets Cherry</t>
  </si>
  <si>
    <t>Countertops Granite</t>
  </si>
  <si>
    <t>Garbage Disposal 1/2 HP</t>
  </si>
  <si>
    <t>Engineered hardwood Underlayment</t>
  </si>
  <si>
    <t>Toilet, all in one</t>
  </si>
  <si>
    <t>Shower Pan  32 x 32</t>
  </si>
  <si>
    <t>Recess Shower / Tib Niche</t>
  </si>
  <si>
    <t>16 * 14</t>
  </si>
  <si>
    <t>Shower Door</t>
  </si>
  <si>
    <t>Other:</t>
  </si>
  <si>
    <t>Screens Per Window</t>
  </si>
  <si>
    <t>Pool Equipment Repair</t>
  </si>
  <si>
    <t>Bathroom Small Basic</t>
  </si>
  <si>
    <t>Bathroom Large Basic</t>
  </si>
  <si>
    <t>Bathroom Small Luxury</t>
  </si>
  <si>
    <t>Bathroom Large Luxury</t>
  </si>
  <si>
    <t>Hardware</t>
  </si>
  <si>
    <t>Hardware Interior / Closet / hall bath</t>
  </si>
  <si>
    <t>Termite Section 1</t>
  </si>
  <si>
    <t>Window Patio Slider 8'*7'</t>
  </si>
  <si>
    <t>Wondows LABOR INSTALL</t>
  </si>
  <si>
    <t xml:space="preserve">Window, large bay window - </t>
  </si>
  <si>
    <t>Painting interior only</t>
  </si>
  <si>
    <t xml:space="preserve">Windows, vinyl, average size 1500 </t>
  </si>
  <si>
    <t>Pool (Paint Interior)</t>
  </si>
  <si>
    <t>Septic Repair per qoute</t>
  </si>
  <si>
    <t>Septic Replace Per Qoute</t>
  </si>
  <si>
    <t>Shower accent wall tile - in bathrooms (10 lf usually)</t>
  </si>
  <si>
    <t>Water Heater Straps</t>
  </si>
  <si>
    <t>Water Heater Stand</t>
  </si>
  <si>
    <t>Lights, Ea Ceiling Fan 52 "</t>
  </si>
  <si>
    <t xml:space="preserve">* Additional /Pro Quotes Needed: </t>
  </si>
  <si>
    <t>Annual Property Taxes</t>
  </si>
  <si>
    <t>months per year</t>
  </si>
  <si>
    <t>Monthly Rate</t>
  </si>
  <si>
    <t>Water Garbage Trash</t>
  </si>
  <si>
    <t xml:space="preserve">Water Garbage Trash (monthly): </t>
  </si>
  <si>
    <t xml:space="preserve">Utilities (monthly):  </t>
  </si>
  <si>
    <t>Title Insurance / Escrow Costs</t>
  </si>
  <si>
    <t>Eviction / Cash for Keys</t>
  </si>
  <si>
    <t>Only Enter Data in creen cells</t>
  </si>
  <si>
    <t xml:space="preserve">Misc. Holding Cost (monthly):  </t>
  </si>
  <si>
    <t>TOTAL ANNUALIZED RETURN ON INVESTMENT (ROI)</t>
  </si>
  <si>
    <t>Total Return on Investment (ROI)</t>
  </si>
  <si>
    <t>Name</t>
  </si>
  <si>
    <t>Insurance cost</t>
  </si>
  <si>
    <t>Remarks</t>
  </si>
  <si>
    <t>based on Fresno County 1.1%</t>
  </si>
  <si>
    <t>$500,000 costs $4031 per year i.e. .81% per month</t>
  </si>
  <si>
    <t>Date</t>
  </si>
  <si>
    <t>Yard Care</t>
  </si>
  <si>
    <t>FINANCING COSTS (Fix &amp; Flip)</t>
  </si>
  <si>
    <t>FINANCING COSTS (Rental)</t>
  </si>
  <si>
    <t>Term in Years</t>
  </si>
  <si>
    <t>Date, Print</t>
  </si>
  <si>
    <t>Date, Data</t>
  </si>
  <si>
    <t>Source of Acquisition (company):</t>
  </si>
  <si>
    <t>Source of Acquisition (Name):</t>
  </si>
  <si>
    <t>Source Phone:</t>
  </si>
  <si>
    <t>Source Email:</t>
  </si>
  <si>
    <t>Property Condiciton Grade (A-F)</t>
  </si>
  <si>
    <t xml:space="preserve">Buying Misc. / Wholesale Costs </t>
  </si>
  <si>
    <t>Transaction Coordinator</t>
  </si>
  <si>
    <t>Marketing / Photo Shoot  Costs</t>
  </si>
  <si>
    <t xml:space="preserve">Yard Care (monthly):  </t>
  </si>
  <si>
    <t xml:space="preserve">Pool Care (monthly):  </t>
  </si>
  <si>
    <t>Pool Care</t>
  </si>
  <si>
    <t>ARV price Per Square Foot</t>
  </si>
  <si>
    <t>ARV Price Per Square Foot</t>
  </si>
  <si>
    <t>Deal Offer:</t>
  </si>
  <si>
    <t>Yes  /  No</t>
  </si>
  <si>
    <t>Principla Signature</t>
  </si>
  <si>
    <t>(x)</t>
  </si>
  <si>
    <t xml:space="preserve">                                   /       /</t>
  </si>
  <si>
    <t>QUICK PIC LUMP SUM ESTIMATE (This cell will override the below budget for quick analysis)</t>
  </si>
  <si>
    <t xml:space="preserve">General Interior Cleaning </t>
  </si>
  <si>
    <t>Stucco Repair Only</t>
  </si>
  <si>
    <t>Empowering Investors Through Collaboration</t>
  </si>
  <si>
    <t>Building Wealth Together. Empowering Investors Through Collaboration.</t>
  </si>
  <si>
    <r>
      <rPr>
        <b/>
        <sz val="7"/>
        <rFont val="Calibri"/>
        <family val="2"/>
        <scheme val="minor"/>
      </rPr>
      <t>Note</t>
    </r>
    <r>
      <rPr>
        <sz val="7"/>
        <rFont val="Calibri"/>
        <family val="2"/>
        <scheme val="minor"/>
      </rPr>
      <t xml:space="preserve">: Anything that is not on the sheet already </t>
    </r>
  </si>
  <si>
    <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</si>
</sst>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5" formatCode="&quot;$&quot;#,##0_);\(&quot;$&quot;#,##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409]mmmm\ d\,\ yyyy;@"/>
    <numFmt numFmtId="167" formatCode="&quot;£&quot;#,##0;\-&quot;£&quot;#,##0"/>
    <numFmt numFmtId="168" formatCode="#,##0.00;\-#,##0.00;&quot;-&quot;"/>
    <numFmt numFmtId="169" formatCode="#,##0%;\-#,##0%;&quot;- &quot;"/>
    <numFmt numFmtId="170" formatCode="#,##0.0%;\-#,##0.0%;&quot;- &quot;"/>
    <numFmt numFmtId="171" formatCode="#,##0.00%;\-#,##0.00%;&quot;- &quot;"/>
    <numFmt numFmtId="172" formatCode="#,##0;\-#,##0;&quot;-&quot;"/>
    <numFmt numFmtId="173" formatCode="#,##0.0;\-#,##0.0;&quot;-&quot;"/>
    <numFmt numFmtId="174" formatCode="0.000_)"/>
    <numFmt numFmtId="175" formatCode="0.00_)"/>
    <numFmt numFmtId="176" formatCode="[$-F800]dddd\,\ mmmm\ dd\,\ yyyy"/>
    <numFmt numFmtId="177" formatCode="0%;\(0%\)"/>
    <numFmt numFmtId="178" formatCode="\ \ @"/>
    <numFmt numFmtId="179" formatCode="\ \ \ \ @"/>
    <numFmt numFmtId="180" formatCode="_-* #,##0_-;\-* #,##0_-;_-* &quot;-&quot;_-;_-@_-"/>
    <numFmt numFmtId="181" formatCode="_-* #,##0.00_-;\-* #,##0.00_-;_-* &quot;-&quot;??_-;_-@_-"/>
    <numFmt numFmtId="182" formatCode="0.0%"/>
    <numFmt numFmtId="183" formatCode="_(&quot;$&quot;* #,##0_);_(&quot;$&quot;* \(#,##0\);_(&quot;$&quot;* &quot;-&quot;??_);_(@_)"/>
    <numFmt numFmtId="184" formatCode="0.000"/>
    <numFmt numFmtId="185" formatCode="0.0"/>
  </numFmts>
  <fonts count="84">
    <font>
      <sz val="12"/>
      <color theme="1"/>
      <name val="Calibri"/>
      <family val="2"/>
      <scheme val="minor"/>
    </font>
    <font>
      <sz val="11"/>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b/>
      <sz val="16"/>
      <color theme="1"/>
      <name val="Calibri"/>
      <family val="2"/>
      <scheme val="minor"/>
    </font>
    <font>
      <sz val="10"/>
      <color theme="1"/>
      <name val="Calibri"/>
      <family val="2"/>
      <scheme val="minor"/>
    </font>
    <font>
      <b/>
      <sz val="10"/>
      <color theme="1"/>
      <name val="Calibri"/>
      <family val="2"/>
      <scheme val="minor"/>
    </font>
    <font>
      <sz val="10"/>
      <color indexed="8"/>
      <name val="Calibri"/>
      <family val="2"/>
    </font>
    <font>
      <b/>
      <sz val="28"/>
      <color theme="1"/>
      <name val="Calibri"/>
      <family val="2"/>
      <scheme val="minor"/>
    </font>
    <font>
      <sz val="11"/>
      <color rgb="FF000000"/>
      <name val="Calibri"/>
      <family val="2"/>
      <scheme val="minor"/>
    </font>
    <font>
      <sz val="7"/>
      <color theme="1"/>
      <name val="Calibri"/>
      <family val="2"/>
      <scheme val="minor"/>
    </font>
    <font>
      <sz val="7"/>
      <color rgb="FF000000"/>
      <name val="Calibri"/>
      <family val="2"/>
      <scheme val="minor"/>
    </font>
    <font>
      <b/>
      <sz val="14"/>
      <color theme="1"/>
      <name val="Calibri"/>
      <family val="2"/>
      <scheme val="minor"/>
    </font>
    <font>
      <sz val="10"/>
      <name val="Arial"/>
      <family val="2"/>
    </font>
    <font>
      <sz val="8"/>
      <name val="Arial"/>
      <family val="2"/>
    </font>
    <font>
      <sz val="9"/>
      <name val="Arial"/>
      <family val="2"/>
    </font>
    <font>
      <b/>
      <sz val="12"/>
      <name val="Arial"/>
      <family val="2"/>
    </font>
    <font>
      <sz val="9"/>
      <color indexed="81"/>
      <name val="Arial"/>
      <family val="2"/>
    </font>
    <font>
      <b/>
      <u/>
      <sz val="9"/>
      <color indexed="81"/>
      <name val="Arial"/>
      <family val="2"/>
    </font>
    <font>
      <b/>
      <sz val="9"/>
      <color indexed="81"/>
      <name val="Arial"/>
      <family val="2"/>
    </font>
    <font>
      <sz val="9"/>
      <color indexed="10"/>
      <name val="Arial"/>
      <family val="2"/>
    </font>
    <font>
      <b/>
      <u/>
      <sz val="9"/>
      <color indexed="81"/>
      <name val="Tahoma"/>
      <family val="2"/>
    </font>
    <font>
      <b/>
      <sz val="9"/>
      <color indexed="81"/>
      <name val="Tahoma"/>
      <family val="2"/>
    </font>
    <font>
      <sz val="9"/>
      <color indexed="10"/>
      <name val="Tahoma"/>
      <family val="2"/>
    </font>
    <font>
      <sz val="10"/>
      <color indexed="8"/>
      <name val="Arial"/>
      <family val="2"/>
    </font>
    <font>
      <sz val="11"/>
      <name val="Times"/>
      <family val="1"/>
    </font>
    <font>
      <sz val="10"/>
      <color indexed="12"/>
      <name val="Arial"/>
      <family val="2"/>
    </font>
    <font>
      <u/>
      <sz val="8"/>
      <color indexed="12"/>
      <name val="Arial"/>
      <family val="2"/>
    </font>
    <font>
      <u/>
      <sz val="10"/>
      <color indexed="12"/>
      <name val="Verdana"/>
      <family val="2"/>
    </font>
    <font>
      <sz val="10"/>
      <color indexed="14"/>
      <name val="Arial"/>
      <family val="2"/>
    </font>
    <font>
      <b/>
      <i/>
      <sz val="16"/>
      <name val="Helvetica"/>
      <family val="2"/>
    </font>
    <font>
      <sz val="11"/>
      <color indexed="8"/>
      <name val="Calibri"/>
      <family val="2"/>
    </font>
    <font>
      <sz val="12"/>
      <color indexed="8"/>
      <name val="Calibri"/>
      <family val="2"/>
    </font>
    <font>
      <sz val="9"/>
      <color indexed="8"/>
      <name val="Calibri"/>
      <family val="2"/>
    </font>
    <font>
      <sz val="10"/>
      <color indexed="10"/>
      <name val="Arial"/>
      <family val="2"/>
    </font>
    <font>
      <u/>
      <sz val="8.4"/>
      <color indexed="12"/>
      <name val="Arial"/>
      <family val="2"/>
    </font>
    <font>
      <sz val="14"/>
      <color theme="1"/>
      <name val="Calibri"/>
      <family val="2"/>
      <scheme val="minor"/>
    </font>
    <font>
      <b/>
      <sz val="10"/>
      <name val="Calibri"/>
      <family val="2"/>
      <scheme val="minor"/>
    </font>
    <font>
      <sz val="10"/>
      <name val="Calibri"/>
      <family val="2"/>
      <scheme val="minor"/>
    </font>
    <font>
      <sz val="9"/>
      <color indexed="81"/>
      <name val="Calibri"/>
      <family val="2"/>
    </font>
    <font>
      <b/>
      <sz val="10"/>
      <name val="Arial"/>
      <family val="2"/>
    </font>
    <font>
      <b/>
      <sz val="8"/>
      <name val="Arial"/>
      <family val="2"/>
    </font>
    <font>
      <b/>
      <sz val="8"/>
      <color theme="1"/>
      <name val="Calibri"/>
      <family val="2"/>
      <scheme val="minor"/>
    </font>
    <font>
      <b/>
      <sz val="9"/>
      <color theme="1"/>
      <name val="Calibri"/>
      <family val="2"/>
      <scheme val="minor"/>
    </font>
    <font>
      <b/>
      <sz val="12"/>
      <color theme="0"/>
      <name val="Calibri"/>
      <family val="2"/>
      <scheme val="minor"/>
    </font>
    <font>
      <b/>
      <sz val="26"/>
      <name val="Calibri (Body)"/>
    </font>
    <font>
      <sz val="12"/>
      <name val="Calibri"/>
      <family val="2"/>
      <scheme val="minor"/>
    </font>
    <font>
      <b/>
      <sz val="12"/>
      <name val="Calibri"/>
      <family val="2"/>
      <scheme val="minor"/>
    </font>
    <font>
      <b/>
      <sz val="11"/>
      <name val="Calibri"/>
      <family val="2"/>
      <scheme val="minor"/>
    </font>
    <font>
      <b/>
      <sz val="26"/>
      <color theme="1"/>
      <name val="Calibri"/>
      <family val="2"/>
      <scheme val="minor"/>
    </font>
    <font>
      <sz val="26"/>
      <color theme="1"/>
      <name val="Calibri"/>
      <family val="2"/>
      <scheme val="minor"/>
    </font>
    <font>
      <b/>
      <sz val="10"/>
      <color indexed="81"/>
      <name val="Calibri"/>
      <family val="2"/>
    </font>
    <font>
      <b/>
      <sz val="14"/>
      <name val="Calibri"/>
      <family val="2"/>
      <scheme val="minor"/>
    </font>
    <font>
      <sz val="13"/>
      <color theme="1"/>
      <name val="Calibri"/>
      <family val="2"/>
      <scheme val="minor"/>
    </font>
    <font>
      <sz val="13"/>
      <name val="Calibri"/>
      <family val="2"/>
      <scheme val="minor"/>
    </font>
    <font>
      <b/>
      <sz val="10"/>
      <name val="Calibri"/>
      <family val="2"/>
    </font>
    <font>
      <b/>
      <sz val="12"/>
      <name val="Calibri"/>
      <family val="2"/>
    </font>
    <font>
      <sz val="12"/>
      <name val="Calibri"/>
      <family val="2"/>
    </font>
    <font>
      <b/>
      <sz val="14"/>
      <name val="Calibri"/>
      <family val="2"/>
    </font>
    <font>
      <b/>
      <sz val="16"/>
      <name val="Calibri"/>
      <family val="2"/>
    </font>
    <font>
      <b/>
      <sz val="24"/>
      <name val="Calibri"/>
      <family val="2"/>
    </font>
    <font>
      <b/>
      <sz val="12"/>
      <color theme="0" tint="-4.9989318521683403E-2"/>
      <name val="Calibri"/>
      <family val="2"/>
    </font>
    <font>
      <b/>
      <sz val="16"/>
      <color theme="0" tint="-4.9989318521683403E-2"/>
      <name val="Calibri"/>
      <family val="2"/>
    </font>
    <font>
      <sz val="16"/>
      <name val="Calibri"/>
      <family val="2"/>
    </font>
    <font>
      <b/>
      <sz val="28"/>
      <name val="Calibri"/>
      <family val="2"/>
    </font>
    <font>
      <sz val="28"/>
      <name val="Calibri"/>
      <family val="2"/>
    </font>
    <font>
      <b/>
      <sz val="36"/>
      <name val="Calibri"/>
      <family val="2"/>
    </font>
    <font>
      <b/>
      <u/>
      <sz val="12"/>
      <name val="Calibri"/>
      <family val="2"/>
    </font>
    <font>
      <b/>
      <sz val="10"/>
      <color theme="1"/>
      <name val="Calibri"/>
      <family val="2"/>
      <scheme val="minor"/>
    </font>
    <font>
      <sz val="7"/>
      <name val="Calibri"/>
      <family val="2"/>
      <scheme val="minor"/>
    </font>
    <font>
      <sz val="12"/>
      <color theme="1"/>
      <name val="Calibri"/>
      <family val="2"/>
      <scheme val="minor"/>
    </font>
    <font>
      <b/>
      <sz val="12"/>
      <color rgb="FFFF0000"/>
      <name val="Calibri"/>
      <family val="2"/>
      <scheme val="minor"/>
    </font>
    <font>
      <sz val="12"/>
      <name val="Calibri (Body)"/>
    </font>
    <font>
      <b/>
      <sz val="12"/>
      <color rgb="FFFF0000"/>
      <name val="Calibri"/>
      <family val="2"/>
    </font>
    <font>
      <sz val="13"/>
      <name val="Calibri (Body)"/>
    </font>
    <font>
      <b/>
      <sz val="18"/>
      <name val="Calibri (Body)"/>
    </font>
    <font>
      <b/>
      <i/>
      <sz val="18"/>
      <color theme="1"/>
      <name val="Calibri"/>
      <family val="2"/>
      <scheme val="minor"/>
    </font>
    <font>
      <b/>
      <sz val="16"/>
      <name val="Calibri"/>
      <family val="2"/>
      <scheme val="minor"/>
    </font>
    <font>
      <sz val="6"/>
      <name val="Calibri"/>
      <family val="2"/>
      <scheme val="minor"/>
    </font>
    <font>
      <b/>
      <sz val="7"/>
      <name val="Calibri"/>
      <family val="2"/>
      <scheme val="minor"/>
    </font>
    <font>
      <sz val="14"/>
      <name val="Calibri"/>
      <family val="2"/>
      <scheme val="minor"/>
    </font>
    <font>
      <b/>
      <sz val="18"/>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17"/>
        <bgColor indexed="64"/>
      </patternFill>
    </fill>
    <fill>
      <patternFill patternType="solid">
        <fgColor rgb="FFFFFFFF"/>
        <bgColor rgb="FF000000"/>
      </patternFill>
    </fill>
    <fill>
      <patternFill patternType="solid">
        <fgColor theme="0" tint="-0.14999847407452621"/>
        <bgColor indexed="64"/>
      </patternFill>
    </fill>
    <fill>
      <patternFill patternType="solid">
        <fgColor rgb="FFC4AC1A"/>
        <bgColor indexed="64"/>
      </patternFill>
    </fill>
    <fill>
      <patternFill patternType="solid">
        <fgColor theme="0" tint="-0.249977111117893"/>
        <bgColor indexed="64"/>
      </patternFill>
    </fill>
  </fills>
  <borders count="131">
    <border>
      <left/>
      <right/>
      <top/>
      <bottom/>
      <diagonal/>
    </border>
    <border>
      <left/>
      <right/>
      <top/>
      <bottom style="thin">
        <color theme="0"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top/>
      <bottom style="thin">
        <color theme="0" tint="-0.499984740745262"/>
      </bottom>
      <diagonal/>
    </border>
    <border>
      <left/>
      <right style="thin">
        <color theme="0" tint="-0.499984740745262"/>
      </right>
      <top style="thick">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medium">
        <color auto="1"/>
      </top>
      <bottom style="medium">
        <color auto="1"/>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diagonal/>
    </border>
    <border>
      <left/>
      <right/>
      <top style="thin">
        <color auto="1"/>
      </top>
      <bottom style="thin">
        <color auto="1"/>
      </bottom>
      <diagonal/>
    </border>
    <border>
      <left/>
      <right style="thin">
        <color theme="0" tint="-0.499984740745262"/>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ck">
        <color theme="0" tint="-0.499984740745262"/>
      </top>
      <bottom/>
      <diagonal/>
    </border>
    <border>
      <left/>
      <right style="thin">
        <color theme="0" tint="-0.499984740745262"/>
      </right>
      <top style="thick">
        <color theme="0" tint="-0.499984740745262"/>
      </top>
      <bottom/>
      <diagonal/>
    </border>
    <border>
      <left style="thin">
        <color theme="0" tint="-0.499984740745262"/>
      </left>
      <right/>
      <top style="thick">
        <color theme="0" tint="-0.499984740745262"/>
      </top>
      <bottom style="thin">
        <color theme="0" tint="-0.499984740745262"/>
      </bottom>
      <diagonal/>
    </border>
    <border>
      <left/>
      <right/>
      <top style="thick">
        <color theme="0" tint="-0.499984740745262"/>
      </top>
      <bottom style="thin">
        <color theme="0" tint="-0.499984740745262"/>
      </bottom>
      <diagonal/>
    </border>
    <border>
      <left style="thin">
        <color theme="0" tint="-0.499984740745262"/>
      </left>
      <right/>
      <top/>
      <bottom style="thick">
        <color theme="0" tint="-0.499984740745262"/>
      </bottom>
      <diagonal/>
    </border>
    <border>
      <left/>
      <right style="thin">
        <color theme="0" tint="-0.499984740745262"/>
      </right>
      <top/>
      <bottom style="thick">
        <color theme="0" tint="-0.499984740745262"/>
      </bottom>
      <diagonal/>
    </border>
    <border>
      <left style="thin">
        <color theme="0" tint="-0.499984740745262"/>
      </left>
      <right/>
      <top style="thin">
        <color theme="0" tint="-0.499984740745262"/>
      </top>
      <bottom style="thick">
        <color theme="0" tint="-0.499984740745262"/>
      </bottom>
      <diagonal/>
    </border>
    <border>
      <left/>
      <right/>
      <top style="thin">
        <color theme="0" tint="-0.499984740745262"/>
      </top>
      <bottom style="thick">
        <color theme="0" tint="-0.499984740745262"/>
      </bottom>
      <diagonal/>
    </border>
    <border>
      <left/>
      <right style="thin">
        <color theme="0" tint="-0.499984740745262"/>
      </right>
      <top style="thin">
        <color theme="0" tint="-0.499984740745262"/>
      </top>
      <bottom style="thick">
        <color theme="0" tint="-0.499984740745262"/>
      </bottom>
      <diagonal/>
    </border>
    <border>
      <left/>
      <right/>
      <top style="thin">
        <color theme="0" tint="-0.34998626667073579"/>
      </top>
      <bottom style="thin">
        <color theme="0" tint="-0.34998626667073579"/>
      </bottom>
      <diagonal/>
    </border>
    <border>
      <left style="medium">
        <color auto="1"/>
      </left>
      <right/>
      <top style="medium">
        <color auto="1"/>
      </top>
      <bottom/>
      <diagonal/>
    </border>
    <border>
      <left/>
      <right style="medium">
        <color auto="1"/>
      </right>
      <top style="medium">
        <color auto="1"/>
      </top>
      <bottom/>
      <diagonal/>
    </border>
    <border>
      <left/>
      <right/>
      <top/>
      <bottom style="thin">
        <color auto="1"/>
      </bottom>
      <diagonal/>
    </border>
    <border>
      <left style="thin">
        <color rgb="FF808080"/>
      </left>
      <right/>
      <top/>
      <bottom/>
      <diagonal/>
    </border>
    <border>
      <left style="thin">
        <color rgb="FF808080"/>
      </left>
      <right/>
      <top/>
      <bottom style="thin">
        <color theme="0" tint="-0.499984740745262"/>
      </bottom>
      <diagonal/>
    </border>
    <border>
      <left style="medium">
        <color theme="0" tint="-0.499984740745262"/>
      </left>
      <right/>
      <top style="thin">
        <color theme="0" tint="-0.499984740745262"/>
      </top>
      <bottom style="medium">
        <color theme="0" tint="-0.499984740745262"/>
      </bottom>
      <diagonal/>
    </border>
    <border>
      <left/>
      <right style="medium">
        <color theme="0" tint="-0.499984740745262"/>
      </right>
      <top style="thin">
        <color theme="0" tint="-0.499984740745262"/>
      </top>
      <bottom style="medium">
        <color theme="0" tint="-0.499984740745262"/>
      </bottom>
      <diagonal/>
    </border>
    <border>
      <left style="thick">
        <color theme="0" tint="-0.499984740745262"/>
      </left>
      <right/>
      <top/>
      <bottom/>
      <diagonal/>
    </border>
    <border>
      <left style="thick">
        <color theme="0" tint="-0.499984740745262"/>
      </left>
      <right/>
      <top style="thick">
        <color theme="0" tint="-0.499984740745262"/>
      </top>
      <bottom/>
      <diagonal/>
    </border>
    <border>
      <left/>
      <right/>
      <top style="thick">
        <color theme="0" tint="-0.499984740745262"/>
      </top>
      <bottom/>
      <diagonal/>
    </border>
    <border>
      <left/>
      <right style="thick">
        <color theme="0" tint="-0.499984740745262"/>
      </right>
      <top style="thick">
        <color theme="0" tint="-0.499984740745262"/>
      </top>
      <bottom/>
      <diagonal/>
    </border>
    <border>
      <left/>
      <right style="thick">
        <color theme="0" tint="-0.499984740745262"/>
      </right>
      <top/>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right style="medium">
        <color theme="0" tint="-0.499984740745262"/>
      </right>
      <top/>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top/>
      <bottom/>
      <diagonal/>
    </border>
    <border>
      <left style="medium">
        <color theme="0" tint="-0.499984740745262"/>
      </left>
      <right/>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right/>
      <top style="thin">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thin">
        <color auto="1"/>
      </left>
      <right style="thin">
        <color auto="1"/>
      </right>
      <top style="medium">
        <color theme="0" tint="-0.499984740745262"/>
      </top>
      <bottom style="medium">
        <color theme="0" tint="-0.499984740745262"/>
      </bottom>
      <diagonal/>
    </border>
    <border>
      <left style="medium">
        <color theme="0" tint="-0.499984740745262"/>
      </left>
      <right/>
      <top style="medium">
        <color theme="0" tint="-0.499984740745262"/>
      </top>
      <bottom style="thin">
        <color theme="0" tint="-0.24994659260841701"/>
      </bottom>
      <diagonal/>
    </border>
    <border>
      <left/>
      <right style="medium">
        <color theme="0" tint="-0.499984740745262"/>
      </right>
      <top style="medium">
        <color theme="0" tint="-0.499984740745262"/>
      </top>
      <bottom style="thin">
        <color theme="0" tint="-0.24994659260841701"/>
      </bottom>
      <diagonal/>
    </border>
    <border>
      <left style="medium">
        <color theme="0" tint="-0.499984740745262"/>
      </left>
      <right/>
      <top style="thin">
        <color theme="0" tint="-0.24994659260841701"/>
      </top>
      <bottom style="thin">
        <color theme="0" tint="-0.24994659260841701"/>
      </bottom>
      <diagonal/>
    </border>
    <border>
      <left/>
      <right style="medium">
        <color theme="0" tint="-0.499984740745262"/>
      </right>
      <top style="thin">
        <color theme="0" tint="-0.24994659260841701"/>
      </top>
      <bottom style="thin">
        <color theme="0" tint="-0.24994659260841701"/>
      </bottom>
      <diagonal/>
    </border>
    <border>
      <left style="medium">
        <color theme="0" tint="-0.499984740745262"/>
      </left>
      <right/>
      <top style="thin">
        <color theme="0" tint="-0.24994659260841701"/>
      </top>
      <bottom style="medium">
        <color theme="0" tint="-0.499984740745262"/>
      </bottom>
      <diagonal/>
    </border>
    <border>
      <left/>
      <right style="medium">
        <color theme="0" tint="-0.499984740745262"/>
      </right>
      <top style="thin">
        <color theme="0" tint="-0.24994659260841701"/>
      </top>
      <bottom style="medium">
        <color theme="0" tint="-0.499984740745262"/>
      </bottom>
      <diagonal/>
    </border>
    <border>
      <left/>
      <right/>
      <top style="medium">
        <color theme="0" tint="-0.499984740745262"/>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medium">
        <color theme="0" tint="-0.499984740745262"/>
      </bottom>
      <diagonal/>
    </border>
    <border>
      <left style="thick">
        <color theme="0" tint="-0.499984740745262"/>
      </left>
      <right style="thin">
        <color auto="1"/>
      </right>
      <top style="medium">
        <color theme="0" tint="-0.499984740745262"/>
      </top>
      <bottom style="medium">
        <color theme="0" tint="-0.499984740745262"/>
      </bottom>
      <diagonal/>
    </border>
    <border>
      <left style="thin">
        <color auto="1"/>
      </left>
      <right style="thick">
        <color theme="0" tint="-0.499984740745262"/>
      </right>
      <top style="medium">
        <color theme="0" tint="-0.499984740745262"/>
      </top>
      <bottom style="medium">
        <color theme="0" tint="-0.499984740745262"/>
      </bottom>
      <diagonal/>
    </border>
    <border>
      <left style="medium">
        <color theme="0" tint="-0.499984740745262"/>
      </left>
      <right/>
      <top/>
      <bottom style="thick">
        <color theme="0" tint="-0.499984740745262"/>
      </bottom>
      <diagonal/>
    </border>
    <border>
      <left/>
      <right style="medium">
        <color theme="0" tint="-0.499984740745262"/>
      </right>
      <top/>
      <bottom style="thick">
        <color theme="0" tint="-0.499984740745262"/>
      </bottom>
      <diagonal/>
    </border>
    <border>
      <left/>
      <right style="medium">
        <color theme="0" tint="-0.499984740745262"/>
      </right>
      <top/>
      <bottom style="thin">
        <color auto="1"/>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top style="thin">
        <color theme="0" tint="-0.499984740745262"/>
      </top>
      <bottom/>
      <diagonal/>
    </border>
    <border>
      <left/>
      <right style="thin">
        <color theme="0" tint="-0.499984740745262"/>
      </right>
      <top/>
      <bottom style="medium">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right/>
      <top/>
      <bottom style="medium">
        <color theme="0" tint="-0.34998626667073579"/>
      </bottom>
      <diagonal/>
    </border>
    <border>
      <left style="thin">
        <color theme="0" tint="-0.499984740745262"/>
      </left>
      <right/>
      <top/>
      <bottom style="thin">
        <color auto="1"/>
      </bottom>
      <diagonal/>
    </border>
    <border>
      <left/>
      <right style="thin">
        <color theme="0" tint="-0.499984740745262"/>
      </right>
      <top/>
      <bottom style="thin">
        <color auto="1"/>
      </bottom>
      <diagonal/>
    </border>
    <border>
      <left style="thin">
        <color theme="0" tint="-0.499984740745262"/>
      </left>
      <right/>
      <top style="thin">
        <color auto="1"/>
      </top>
      <bottom/>
      <diagonal/>
    </border>
    <border>
      <left/>
      <right style="thin">
        <color theme="0" tint="-0.499984740745262"/>
      </right>
      <top style="thin">
        <color auto="1"/>
      </top>
      <bottom/>
      <diagonal/>
    </border>
    <border>
      <left style="thin">
        <color theme="0" tint="-0.34998626667073579"/>
      </left>
      <right/>
      <top style="medium">
        <color theme="0" tint="-0.499984740745262"/>
      </top>
      <bottom/>
      <diagonal/>
    </border>
    <border>
      <left/>
      <right style="thin">
        <color theme="0" tint="-0.499984740745262"/>
      </right>
      <top style="medium">
        <color theme="0" tint="-0.499984740745262"/>
      </top>
      <bottom/>
      <diagonal/>
    </border>
    <border>
      <left style="thin">
        <color theme="0" tint="-0.34998626667073579"/>
      </left>
      <right/>
      <top/>
      <bottom/>
      <diagonal/>
    </border>
    <border>
      <left style="thin">
        <color theme="0" tint="-0.34998626667073579"/>
      </left>
      <right/>
      <top/>
      <bottom style="thin">
        <color theme="0"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theme="0" tint="-0.499984740745262"/>
      </right>
      <top style="thin">
        <color theme="0" tint="-0.499984740745262"/>
      </top>
      <bottom/>
      <diagonal/>
    </border>
    <border>
      <left/>
      <right/>
      <top/>
      <bottom style="thick">
        <color theme="0" tint="-0.34998626667073579"/>
      </bottom>
      <diagonal/>
    </border>
    <border>
      <left style="thick">
        <color theme="0" tint="-0.24994659260841701"/>
      </left>
      <right style="thick">
        <color theme="0" tint="-0.24994659260841701"/>
      </right>
      <top style="thick">
        <color theme="0" tint="-0.24994659260841701"/>
      </top>
      <bottom style="thick">
        <color theme="0" tint="-0.24994659260841701"/>
      </bottom>
      <diagonal/>
    </border>
    <border>
      <left style="thick">
        <color theme="0" tint="-0.24994659260841701"/>
      </left>
      <right/>
      <top/>
      <bottom/>
      <diagonal/>
    </border>
    <border>
      <left/>
      <right style="thick">
        <color theme="0" tint="-0.24994659260841701"/>
      </right>
      <top style="thick">
        <color theme="0" tint="-0.24994659260841701"/>
      </top>
      <bottom style="thick">
        <color theme="0" tint="-0.24994659260841701"/>
      </bottom>
      <diagonal/>
    </border>
    <border>
      <left/>
      <right/>
      <top style="thick">
        <color theme="0" tint="-0.24994659260841701"/>
      </top>
      <bottom style="thick">
        <color theme="0" tint="-0.24994659260841701"/>
      </bottom>
      <diagonal/>
    </border>
    <border>
      <left style="medium">
        <color theme="0" tint="-0.499984740745262"/>
      </left>
      <right/>
      <top/>
      <bottom style="thin">
        <color theme="0" tint="-0.24994659260841701"/>
      </bottom>
      <diagonal/>
    </border>
    <border>
      <left/>
      <right style="medium">
        <color theme="0" tint="-0.499984740745262"/>
      </right>
      <top/>
      <bottom style="thin">
        <color theme="0" tint="-0.24994659260841701"/>
      </bottom>
      <diagonal/>
    </border>
    <border>
      <left/>
      <right/>
      <top/>
      <bottom style="thin">
        <color theme="0" tint="-0.24994659260841701"/>
      </bottom>
      <diagonal/>
    </border>
    <border>
      <left style="medium">
        <color theme="0" tint="-0.499984740745262"/>
      </left>
      <right style="medium">
        <color theme="0" tint="-0.499984740745262"/>
      </right>
      <top/>
      <bottom style="thick">
        <color theme="0" tint="-0.499984740745262"/>
      </bottom>
      <diagonal/>
    </border>
    <border>
      <left style="thick">
        <color theme="0" tint="-0.24994659260841701"/>
      </left>
      <right/>
      <top style="thick">
        <color theme="0" tint="-0.24994659260841701"/>
      </top>
      <bottom style="thick">
        <color theme="0" tint="-0.24994659260841701"/>
      </bottom>
      <diagonal/>
    </border>
    <border>
      <left style="thick">
        <color theme="0" tint="-0.24994659260841701"/>
      </left>
      <right style="thick">
        <color theme="0" tint="-0.14996795556505021"/>
      </right>
      <top style="thick">
        <color theme="0" tint="-0.24994659260841701"/>
      </top>
      <bottom style="thick">
        <color theme="0" tint="-0.24994659260841701"/>
      </bottom>
      <diagonal/>
    </border>
    <border>
      <left style="thick">
        <color theme="0" tint="-0.14996795556505021"/>
      </left>
      <right/>
      <top style="thick">
        <color theme="0" tint="-0.24994659260841701"/>
      </top>
      <bottom style="thick">
        <color theme="0" tint="-0.24994659260841701"/>
      </bottom>
      <diagonal/>
    </border>
    <border>
      <left style="thick">
        <color theme="0" tint="-0.14993743705557422"/>
      </left>
      <right style="thick">
        <color theme="0" tint="-0.24994659260841701"/>
      </right>
      <top style="thick">
        <color theme="0" tint="-0.14993743705557422"/>
      </top>
      <bottom style="thick">
        <color theme="0" tint="-0.14993743705557422"/>
      </bottom>
      <diagonal/>
    </border>
    <border>
      <left style="thick">
        <color theme="0" tint="-0.14993743705557422"/>
      </left>
      <right/>
      <top style="thick">
        <color theme="0" tint="-0.14993743705557422"/>
      </top>
      <bottom style="thick">
        <color theme="0" tint="-0.14993743705557422"/>
      </bottom>
      <diagonal/>
    </border>
    <border>
      <left/>
      <right style="thick">
        <color theme="0" tint="-0.14993743705557422"/>
      </right>
      <top style="thick">
        <color theme="0" tint="-0.14993743705557422"/>
      </top>
      <bottom style="thick">
        <color theme="0" tint="-0.14993743705557422"/>
      </bottom>
      <diagonal/>
    </border>
  </borders>
  <cellStyleXfs count="524">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44" fontId="15" fillId="0" borderId="0" applyFont="0" applyFill="0" applyBorder="0" applyAlignment="0" applyProtection="0"/>
    <xf numFmtId="0" fontId="15" fillId="0" borderId="0"/>
    <xf numFmtId="167" fontId="15" fillId="0" borderId="0" applyFill="0" applyBorder="0" applyAlignment="0"/>
    <xf numFmtId="168" fontId="26" fillId="0" borderId="0" applyFill="0" applyBorder="0" applyAlignment="0"/>
    <xf numFmtId="169" fontId="26" fillId="0" borderId="0" applyFill="0" applyBorder="0" applyAlignment="0"/>
    <xf numFmtId="170" fontId="26" fillId="0" borderId="0" applyFill="0" applyBorder="0" applyAlignment="0"/>
    <xf numFmtId="171" fontId="26" fillId="0" borderId="0" applyFill="0" applyBorder="0" applyAlignment="0"/>
    <xf numFmtId="172" fontId="26" fillId="0" borderId="0" applyFill="0" applyBorder="0" applyAlignment="0"/>
    <xf numFmtId="173" fontId="26" fillId="0" borderId="0" applyFill="0" applyBorder="0" applyAlignment="0"/>
    <xf numFmtId="168" fontId="26" fillId="0" borderId="0" applyFill="0" applyBorder="0" applyAlignment="0"/>
    <xf numFmtId="174" fontId="27" fillId="0" borderId="0"/>
    <xf numFmtId="174" fontId="27" fillId="0" borderId="0"/>
    <xf numFmtId="174" fontId="27" fillId="0" borderId="0"/>
    <xf numFmtId="174" fontId="27" fillId="0" borderId="0"/>
    <xf numFmtId="174" fontId="27" fillId="0" borderId="0"/>
    <xf numFmtId="174" fontId="27" fillId="0" borderId="0"/>
    <xf numFmtId="174" fontId="27" fillId="0" borderId="0"/>
    <xf numFmtId="174" fontId="27" fillId="0" borderId="0"/>
    <xf numFmtId="172" fontId="15" fillId="0" borderId="0" applyFont="0" applyFill="0" applyBorder="0" applyAlignment="0" applyProtection="0"/>
    <xf numFmtId="168" fontId="15" fillId="0" borderId="0" applyFont="0" applyFill="0" applyBorder="0" applyAlignment="0" applyProtection="0"/>
    <xf numFmtId="14" fontId="26" fillId="0" borderId="0" applyFill="0" applyBorder="0" applyAlignment="0"/>
    <xf numFmtId="172" fontId="28" fillId="0" borderId="0" applyFill="0" applyBorder="0" applyAlignment="0"/>
    <xf numFmtId="168" fontId="28" fillId="0" borderId="0" applyFill="0" applyBorder="0" applyAlignment="0"/>
    <xf numFmtId="172" fontId="28" fillId="0" borderId="0" applyFill="0" applyBorder="0" applyAlignment="0"/>
    <xf numFmtId="173" fontId="28" fillId="0" borderId="0" applyFill="0" applyBorder="0" applyAlignment="0"/>
    <xf numFmtId="168" fontId="28" fillId="0" borderId="0" applyFill="0" applyBorder="0" applyAlignment="0"/>
    <xf numFmtId="0" fontId="18" fillId="0" borderId="8" applyNumberFormat="0" applyAlignment="0" applyProtection="0">
      <alignment horizontal="left" vertical="center"/>
    </xf>
    <xf numFmtId="0" fontId="18" fillId="0" borderId="12">
      <alignment horizontal="left" vertical="center"/>
    </xf>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172" fontId="31" fillId="0" borderId="0" applyFill="0" applyBorder="0" applyAlignment="0"/>
    <xf numFmtId="168" fontId="31" fillId="0" borderId="0" applyFill="0" applyBorder="0" applyAlignment="0"/>
    <xf numFmtId="172" fontId="31" fillId="0" borderId="0" applyFill="0" applyBorder="0" applyAlignment="0"/>
    <xf numFmtId="173" fontId="31" fillId="0" borderId="0" applyFill="0" applyBorder="0" applyAlignment="0"/>
    <xf numFmtId="168" fontId="31" fillId="0" borderId="0" applyFill="0" applyBorder="0" applyAlignment="0"/>
    <xf numFmtId="175" fontId="32" fillId="0" borderId="0"/>
    <xf numFmtId="0" fontId="33" fillId="0" borderId="0"/>
    <xf numFmtId="0" fontId="15" fillId="0" borderId="0"/>
    <xf numFmtId="0" fontId="34" fillId="0" borderId="0"/>
    <xf numFmtId="0" fontId="16" fillId="0" borderId="0"/>
    <xf numFmtId="0" fontId="15" fillId="0" borderId="0"/>
    <xf numFmtId="0" fontId="9" fillId="0" borderId="0"/>
    <xf numFmtId="0" fontId="15" fillId="0" borderId="0" applyNumberFormat="0" applyFont="0" applyFill="0" applyBorder="0" applyAlignment="0" applyProtection="0"/>
    <xf numFmtId="0" fontId="35" fillId="0" borderId="0"/>
    <xf numFmtId="0" fontId="15" fillId="0" borderId="0"/>
    <xf numFmtId="176" fontId="33" fillId="0" borderId="0"/>
    <xf numFmtId="171" fontId="15" fillId="0" borderId="0" applyFont="0" applyFill="0" applyBorder="0" applyAlignment="0" applyProtection="0"/>
    <xf numFmtId="177"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172" fontId="36" fillId="0" borderId="0" applyFill="0" applyBorder="0" applyAlignment="0"/>
    <xf numFmtId="168" fontId="36" fillId="0" borderId="0" applyFill="0" applyBorder="0" applyAlignment="0"/>
    <xf numFmtId="172" fontId="36" fillId="0" borderId="0" applyFill="0" applyBorder="0" applyAlignment="0"/>
    <xf numFmtId="173" fontId="36" fillId="0" borderId="0" applyFill="0" applyBorder="0" applyAlignment="0"/>
    <xf numFmtId="168" fontId="36" fillId="0" borderId="0" applyFill="0" applyBorder="0" applyAlignment="0"/>
    <xf numFmtId="0" fontId="17" fillId="0" borderId="0" applyBorder="0"/>
    <xf numFmtId="0" fontId="26" fillId="0" borderId="0">
      <alignment vertical="top"/>
    </xf>
    <xf numFmtId="49" fontId="26" fillId="0" borderId="0" applyFill="0" applyBorder="0" applyAlignment="0"/>
    <xf numFmtId="178" fontId="26" fillId="0" borderId="0" applyFill="0" applyBorder="0" applyAlignment="0"/>
    <xf numFmtId="179" fontId="26" fillId="0" borderId="0" applyFill="0" applyBorder="0" applyAlignment="0"/>
    <xf numFmtId="180" fontId="15" fillId="0" borderId="0" applyFont="0" applyFill="0" applyBorder="0" applyAlignment="0" applyProtection="0"/>
    <xf numFmtId="181" fontId="15" fillId="0" borderId="0" applyFont="0" applyFill="0" applyBorder="0" applyAlignment="0" applyProtection="0"/>
    <xf numFmtId="0" fontId="37" fillId="0" borderId="0" applyNumberFormat="0" applyFill="0" applyBorder="0" applyAlignment="0" applyProtection="0">
      <alignment vertical="top"/>
      <protection locked="0"/>
    </xf>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44" fontId="72" fillId="0" borderId="0" applyFont="0" applyFill="0" applyBorder="0" applyAlignment="0" applyProtection="0"/>
    <xf numFmtId="9" fontId="72" fillId="0" borderId="0" applyFont="0" applyFill="0" applyBorder="0" applyAlignment="0" applyProtection="0"/>
  </cellStyleXfs>
  <cellXfs count="647">
    <xf numFmtId="0" fontId="0" fillId="0" borderId="0" xfId="0"/>
    <xf numFmtId="0" fontId="10" fillId="2" borderId="0" xfId="0" applyFont="1" applyFill="1" applyAlignment="1" applyProtection="1">
      <alignment vertical="center"/>
      <protection locked="0"/>
    </xf>
    <xf numFmtId="0" fontId="0" fillId="2" borderId="0" xfId="0" applyFill="1" applyProtection="1">
      <protection locked="0"/>
    </xf>
    <xf numFmtId="0" fontId="0" fillId="0" borderId="0" xfId="0" applyProtection="1">
      <protection locked="0"/>
    </xf>
    <xf numFmtId="0" fontId="7" fillId="0" borderId="0" xfId="0" applyFont="1" applyProtection="1">
      <protection locked="0"/>
    </xf>
    <xf numFmtId="0" fontId="0" fillId="0" borderId="0" xfId="0" applyAlignment="1" applyProtection="1">
      <alignment vertical="center"/>
      <protection locked="0"/>
    </xf>
    <xf numFmtId="0" fontId="7" fillId="0" borderId="0" xfId="0" applyFont="1" applyAlignment="1" applyProtection="1">
      <alignment vertical="center"/>
      <protection locked="0"/>
    </xf>
    <xf numFmtId="0" fontId="7" fillId="2" borderId="0" xfId="0" applyFont="1" applyFill="1" applyProtection="1">
      <protection locked="0"/>
    </xf>
    <xf numFmtId="0" fontId="13" fillId="0" borderId="0" xfId="0" applyFont="1" applyAlignment="1" applyProtection="1">
      <alignment vertical="top" wrapText="1"/>
      <protection locked="0"/>
    </xf>
    <xf numFmtId="0" fontId="12" fillId="0" borderId="0" xfId="0" applyFont="1" applyAlignment="1" applyProtection="1">
      <alignment wrapText="1"/>
      <protection locked="0"/>
    </xf>
    <xf numFmtId="0" fontId="0" fillId="0" borderId="0" xfId="0" applyAlignment="1" applyProtection="1">
      <alignment horizontal="left"/>
      <protection locked="0"/>
    </xf>
    <xf numFmtId="165" fontId="2" fillId="0" borderId="0" xfId="0" applyNumberFormat="1" applyFont="1" applyAlignment="1" applyProtection="1">
      <alignment horizontal="left"/>
      <protection locked="0"/>
    </xf>
    <xf numFmtId="0" fontId="0" fillId="0" borderId="11" xfId="0" applyBorder="1" applyProtection="1">
      <protection locked="0"/>
    </xf>
    <xf numFmtId="0" fontId="42" fillId="0" borderId="0" xfId="67" applyFont="1"/>
    <xf numFmtId="0" fontId="16" fillId="0" borderId="0" xfId="67" applyFont="1" applyAlignment="1">
      <alignment wrapText="1" shrinkToFit="1"/>
    </xf>
    <xf numFmtId="166" fontId="42" fillId="0" borderId="0" xfId="67" applyNumberFormat="1" applyFont="1" applyAlignment="1">
      <alignment horizontal="left"/>
    </xf>
    <xf numFmtId="44" fontId="42" fillId="0" borderId="0" xfId="70" applyFont="1" applyBorder="1" applyAlignment="1"/>
    <xf numFmtId="165" fontId="42" fillId="0" borderId="0" xfId="67" applyNumberFormat="1" applyFont="1"/>
    <xf numFmtId="183" fontId="16" fillId="0" borderId="0" xfId="67" applyNumberFormat="1" applyFont="1" applyAlignment="1">
      <alignment wrapText="1" shrinkToFit="1"/>
    </xf>
    <xf numFmtId="10" fontId="42" fillId="0" borderId="0" xfId="67" applyNumberFormat="1" applyFont="1" applyAlignment="1">
      <alignment horizontal="left"/>
    </xf>
    <xf numFmtId="9" fontId="42" fillId="0" borderId="0" xfId="69" applyFont="1" applyBorder="1" applyAlignment="1"/>
    <xf numFmtId="10" fontId="42" fillId="0" borderId="0" xfId="67" applyNumberFormat="1" applyFont="1"/>
    <xf numFmtId="10" fontId="43" fillId="0" borderId="0" xfId="67" applyNumberFormat="1" applyFont="1" applyAlignment="1">
      <alignment wrapText="1"/>
    </xf>
    <xf numFmtId="0" fontId="43" fillId="0" borderId="0" xfId="67" applyFont="1" applyAlignment="1">
      <alignment horizontal="left" wrapText="1"/>
    </xf>
    <xf numFmtId="0" fontId="42" fillId="0" borderId="0" xfId="67" applyFont="1" applyAlignment="1">
      <alignment horizontal="left"/>
    </xf>
    <xf numFmtId="9" fontId="42" fillId="0" borderId="0" xfId="67" applyNumberFormat="1" applyFont="1" applyAlignment="1">
      <alignment horizontal="left"/>
    </xf>
    <xf numFmtId="0" fontId="7" fillId="0" borderId="15" xfId="0" applyFont="1" applyBorder="1" applyProtection="1">
      <protection locked="0"/>
    </xf>
    <xf numFmtId="0" fontId="7" fillId="2" borderId="0" xfId="0" applyFont="1" applyFill="1" applyAlignment="1">
      <alignment horizontal="right"/>
    </xf>
    <xf numFmtId="0" fontId="6" fillId="6" borderId="0" xfId="0" applyFont="1" applyFill="1" applyAlignment="1" applyProtection="1">
      <alignment vertical="center"/>
      <protection locked="0"/>
    </xf>
    <xf numFmtId="0" fontId="0" fillId="6" borderId="0" xfId="0" applyFill="1" applyProtection="1">
      <protection locked="0"/>
    </xf>
    <xf numFmtId="0" fontId="0" fillId="0" borderId="0" xfId="0" applyAlignment="1" applyProtection="1">
      <alignment vertical="top"/>
      <protection locked="0"/>
    </xf>
    <xf numFmtId="0" fontId="11" fillId="0" borderId="0" xfId="0" applyFont="1" applyAlignment="1" applyProtection="1">
      <alignment horizontal="center" vertical="center" wrapText="1"/>
      <protection locked="0"/>
    </xf>
    <xf numFmtId="0" fontId="11" fillId="0" borderId="0" xfId="0" applyFont="1" applyAlignment="1" applyProtection="1">
      <alignment horizontal="left" vertical="center" wrapText="1"/>
      <protection locked="0"/>
    </xf>
    <xf numFmtId="0" fontId="8" fillId="0" borderId="0" xfId="0" applyFont="1" applyProtection="1">
      <protection locked="0"/>
    </xf>
    <xf numFmtId="0" fontId="7" fillId="0" borderId="15" xfId="0" applyFont="1" applyBorder="1" applyAlignment="1" applyProtection="1">
      <alignment horizontal="center"/>
      <protection locked="0"/>
    </xf>
    <xf numFmtId="8" fontId="7" fillId="0" borderId="15" xfId="0" applyNumberFormat="1" applyFont="1" applyBorder="1" applyProtection="1">
      <protection locked="0"/>
    </xf>
    <xf numFmtId="165" fontId="7" fillId="0" borderId="15" xfId="0" applyNumberFormat="1" applyFont="1" applyBorder="1"/>
    <xf numFmtId="0" fontId="7" fillId="0" borderId="0" xfId="0" applyFont="1" applyAlignment="1" applyProtection="1">
      <alignment horizontal="center"/>
      <protection locked="0"/>
    </xf>
    <xf numFmtId="0" fontId="0" fillId="2" borderId="0" xfId="0" applyFill="1"/>
    <xf numFmtId="0" fontId="42" fillId="0" borderId="0" xfId="67" applyFont="1" applyAlignment="1">
      <alignment vertical="center"/>
    </xf>
    <xf numFmtId="0" fontId="42" fillId="4" borderId="27" xfId="67" applyFont="1" applyFill="1" applyBorder="1" applyAlignment="1" applyProtection="1">
      <alignment horizontal="center" vertical="center"/>
      <protection hidden="1"/>
    </xf>
    <xf numFmtId="0" fontId="42" fillId="4" borderId="28" xfId="67" applyFont="1" applyFill="1" applyBorder="1" applyAlignment="1" applyProtection="1">
      <alignment horizontal="center" vertical="center"/>
      <protection hidden="1"/>
    </xf>
    <xf numFmtId="0" fontId="16" fillId="0" borderId="0" xfId="67" applyFont="1" applyAlignment="1">
      <alignment vertical="center" wrapText="1" shrinkToFit="1"/>
    </xf>
    <xf numFmtId="165" fontId="7" fillId="2" borderId="0" xfId="0" applyNumberFormat="1" applyFont="1" applyFill="1" applyAlignment="1">
      <alignment vertical="center"/>
    </xf>
    <xf numFmtId="0" fontId="39" fillId="0" borderId="0" xfId="67" applyFont="1" applyAlignment="1" applyProtection="1">
      <alignment horizontal="right" vertical="center"/>
      <protection locked="0"/>
    </xf>
    <xf numFmtId="0" fontId="39" fillId="0" borderId="0" xfId="67" applyFont="1" applyAlignment="1" applyProtection="1">
      <alignment horizontal="center" vertical="center"/>
      <protection locked="0"/>
    </xf>
    <xf numFmtId="0" fontId="42" fillId="4" borderId="0" xfId="67" applyFont="1" applyFill="1" applyAlignment="1" applyProtection="1">
      <alignment horizontal="center" vertical="center"/>
      <protection hidden="1"/>
    </xf>
    <xf numFmtId="0" fontId="47" fillId="0" borderId="0" xfId="0" applyFont="1" applyAlignment="1">
      <alignment horizontal="center" vertical="center"/>
    </xf>
    <xf numFmtId="0" fontId="47" fillId="0" borderId="0" xfId="0" applyFont="1" applyAlignment="1">
      <alignment vertical="center"/>
    </xf>
    <xf numFmtId="0" fontId="48" fillId="0" borderId="0" xfId="0" applyFont="1"/>
    <xf numFmtId="0" fontId="42" fillId="0" borderId="0" xfId="67" applyFont="1" applyAlignment="1" applyProtection="1">
      <alignment horizontal="center" vertical="center"/>
      <protection hidden="1"/>
    </xf>
    <xf numFmtId="0" fontId="2" fillId="2" borderId="0" xfId="67" applyFont="1" applyFill="1" applyAlignment="1" applyProtection="1">
      <alignment vertical="center"/>
      <protection locked="0"/>
    </xf>
    <xf numFmtId="0" fontId="2" fillId="0" borderId="0" xfId="0" applyFont="1"/>
    <xf numFmtId="0" fontId="0" fillId="3" borderId="0" xfId="0" applyFill="1" applyAlignment="1">
      <alignment horizontal="center"/>
    </xf>
    <xf numFmtId="9" fontId="48" fillId="3" borderId="0" xfId="69" applyFont="1" applyFill="1" applyBorder="1" applyAlignment="1" applyProtection="1">
      <alignment horizontal="center" vertical="center"/>
      <protection locked="0"/>
    </xf>
    <xf numFmtId="1" fontId="48" fillId="3" borderId="0" xfId="68" applyNumberFormat="1" applyFont="1" applyFill="1" applyBorder="1" applyAlignment="1" applyProtection="1">
      <alignment horizontal="center" vertical="center"/>
      <protection locked="0"/>
    </xf>
    <xf numFmtId="10" fontId="48" fillId="3" borderId="0" xfId="69" applyNumberFormat="1" applyFont="1" applyFill="1" applyBorder="1" applyAlignment="1" applyProtection="1">
      <alignment horizontal="center" vertical="center"/>
      <protection locked="0"/>
    </xf>
    <xf numFmtId="0" fontId="2" fillId="3" borderId="0" xfId="67" applyFont="1" applyFill="1" applyAlignment="1" applyProtection="1">
      <alignment horizontal="right" vertical="center"/>
      <protection locked="0"/>
    </xf>
    <xf numFmtId="0" fontId="50" fillId="3" borderId="0" xfId="67" applyFont="1" applyFill="1" applyAlignment="1" applyProtection="1">
      <alignment horizontal="right" vertical="center"/>
      <protection locked="0"/>
    </xf>
    <xf numFmtId="0" fontId="0" fillId="2" borderId="0" xfId="0" applyFill="1" applyAlignment="1">
      <alignment vertical="center"/>
    </xf>
    <xf numFmtId="0" fontId="0" fillId="0" borderId="0" xfId="0" applyAlignment="1">
      <alignment vertical="center"/>
    </xf>
    <xf numFmtId="0" fontId="0" fillId="2" borderId="0" xfId="0" applyFill="1" applyAlignment="1">
      <alignment vertical="center" wrapText="1"/>
    </xf>
    <xf numFmtId="0" fontId="0" fillId="0" borderId="0" xfId="0" applyAlignment="1">
      <alignment vertical="center" wrapText="1"/>
    </xf>
    <xf numFmtId="0" fontId="2" fillId="3" borderId="0" xfId="0" applyFont="1" applyFill="1" applyAlignment="1">
      <alignment vertical="center"/>
    </xf>
    <xf numFmtId="0" fontId="2" fillId="6" borderId="49" xfId="0" applyFont="1" applyFill="1" applyBorder="1" applyAlignment="1">
      <alignment horizontal="right" vertical="center"/>
    </xf>
    <xf numFmtId="0" fontId="2" fillId="6" borderId="50" xfId="0" applyFont="1" applyFill="1" applyBorder="1" applyAlignment="1">
      <alignment horizontal="right" vertical="center"/>
    </xf>
    <xf numFmtId="0" fontId="2" fillId="6" borderId="60" xfId="0" applyFont="1" applyFill="1" applyBorder="1" applyAlignment="1">
      <alignment horizontal="right" vertical="center"/>
    </xf>
    <xf numFmtId="0" fontId="2" fillId="6" borderId="48" xfId="0" applyFont="1" applyFill="1" applyBorder="1" applyAlignment="1">
      <alignment horizontal="right" vertical="center"/>
    </xf>
    <xf numFmtId="0" fontId="2" fillId="6" borderId="61" xfId="0" applyFont="1" applyFill="1" applyBorder="1" applyAlignment="1">
      <alignment horizontal="right" vertical="center"/>
    </xf>
    <xf numFmtId="0" fontId="2" fillId="6" borderId="60" xfId="67" applyFont="1" applyFill="1" applyBorder="1" applyAlignment="1" applyProtection="1">
      <alignment horizontal="right" vertical="center"/>
      <protection locked="0"/>
    </xf>
    <xf numFmtId="0" fontId="2" fillId="6" borderId="48" xfId="67" applyFont="1" applyFill="1" applyBorder="1" applyAlignment="1" applyProtection="1">
      <alignment horizontal="right" vertical="center"/>
      <protection locked="0"/>
    </xf>
    <xf numFmtId="0" fontId="49" fillId="6" borderId="48" xfId="67" applyFont="1" applyFill="1" applyBorder="1" applyAlignment="1" applyProtection="1">
      <alignment horizontal="right" vertical="center"/>
      <protection locked="0"/>
    </xf>
    <xf numFmtId="49" fontId="49" fillId="6" borderId="48" xfId="68" applyNumberFormat="1" applyFont="1" applyFill="1" applyBorder="1" applyAlignment="1" applyProtection="1">
      <alignment horizontal="right" vertical="center"/>
      <protection locked="0"/>
    </xf>
    <xf numFmtId="0" fontId="49" fillId="6" borderId="60" xfId="67" applyFont="1" applyFill="1" applyBorder="1" applyAlignment="1" applyProtection="1">
      <alignment horizontal="right" vertical="center"/>
      <protection locked="0"/>
    </xf>
    <xf numFmtId="0" fontId="2" fillId="6" borderId="63" xfId="0" applyFont="1" applyFill="1" applyBorder="1" applyAlignment="1">
      <alignment horizontal="left" vertical="center" wrapText="1"/>
    </xf>
    <xf numFmtId="0" fontId="2" fillId="6" borderId="65" xfId="0" applyFont="1" applyFill="1" applyBorder="1" applyAlignment="1">
      <alignment horizontal="left" vertical="center"/>
    </xf>
    <xf numFmtId="0" fontId="2" fillId="6" borderId="67" xfId="0" applyFont="1" applyFill="1" applyBorder="1" applyAlignment="1">
      <alignment horizontal="left" vertical="center"/>
    </xf>
    <xf numFmtId="0" fontId="2" fillId="6" borderId="65" xfId="0" applyFont="1" applyFill="1" applyBorder="1" applyAlignment="1">
      <alignment vertical="center"/>
    </xf>
    <xf numFmtId="0" fontId="2" fillId="6" borderId="67" xfId="0" applyFont="1" applyFill="1" applyBorder="1" applyAlignment="1">
      <alignment vertical="center"/>
    </xf>
    <xf numFmtId="0" fontId="0" fillId="3" borderId="34" xfId="0" applyFill="1" applyBorder="1"/>
    <xf numFmtId="0" fontId="0" fillId="3" borderId="34" xfId="0" applyFill="1" applyBorder="1" applyAlignment="1">
      <alignment horizontal="center"/>
    </xf>
    <xf numFmtId="0" fontId="0" fillId="3" borderId="38" xfId="0" applyFill="1" applyBorder="1"/>
    <xf numFmtId="0" fontId="0" fillId="3" borderId="0" xfId="0" applyFill="1" applyAlignment="1">
      <alignment vertical="center"/>
    </xf>
    <xf numFmtId="164" fontId="0" fillId="3" borderId="0" xfId="0" applyNumberFormat="1" applyFill="1" applyAlignment="1">
      <alignment vertical="center"/>
    </xf>
    <xf numFmtId="164" fontId="0" fillId="3" borderId="0" xfId="0" applyNumberFormat="1" applyFill="1" applyAlignment="1">
      <alignment horizontal="center" vertical="center"/>
    </xf>
    <xf numFmtId="0" fontId="2" fillId="3" borderId="0" xfId="0" applyFont="1" applyFill="1" applyAlignment="1">
      <alignment horizontal="center"/>
    </xf>
    <xf numFmtId="0" fontId="0" fillId="3" borderId="49" xfId="0" applyFill="1" applyBorder="1"/>
    <xf numFmtId="0" fontId="0" fillId="3" borderId="49" xfId="0" applyFill="1" applyBorder="1" applyAlignment="1">
      <alignment horizontal="center"/>
    </xf>
    <xf numFmtId="0" fontId="0" fillId="3" borderId="34" xfId="0" applyFill="1" applyBorder="1" applyAlignment="1">
      <alignment vertical="center"/>
    </xf>
    <xf numFmtId="0" fontId="0" fillId="3" borderId="38" xfId="0" applyFill="1" applyBorder="1" applyAlignment="1">
      <alignment vertical="center"/>
    </xf>
    <xf numFmtId="0" fontId="0" fillId="3" borderId="38" xfId="0" applyFill="1" applyBorder="1" applyAlignment="1">
      <alignment vertical="center" wrapText="1"/>
    </xf>
    <xf numFmtId="0" fontId="0" fillId="3" borderId="41" xfId="0" applyFill="1" applyBorder="1"/>
    <xf numFmtId="0" fontId="0" fillId="3" borderId="39" xfId="0" applyFill="1" applyBorder="1"/>
    <xf numFmtId="0" fontId="0" fillId="3" borderId="40" xfId="0" applyFill="1" applyBorder="1"/>
    <xf numFmtId="0" fontId="0" fillId="3" borderId="34" xfId="0" applyFill="1" applyBorder="1" applyAlignment="1">
      <alignment vertical="center" wrapText="1"/>
    </xf>
    <xf numFmtId="0" fontId="0" fillId="3" borderId="0" xfId="0" applyFill="1" applyAlignment="1">
      <alignment vertical="center" wrapText="1"/>
    </xf>
    <xf numFmtId="0" fontId="58" fillId="0" borderId="0" xfId="67" applyFont="1" applyAlignment="1">
      <alignment vertical="center"/>
    </xf>
    <xf numFmtId="0" fontId="59" fillId="0" borderId="0" xfId="67" applyFont="1" applyAlignment="1">
      <alignment vertical="center" wrapText="1" shrinkToFit="1"/>
    </xf>
    <xf numFmtId="0" fontId="58" fillId="3" borderId="0" xfId="67" applyFont="1" applyFill="1" applyAlignment="1" applyProtection="1">
      <alignment horizontal="right" vertical="center"/>
      <protection locked="0"/>
    </xf>
    <xf numFmtId="165" fontId="58" fillId="3" borderId="0" xfId="67" applyNumberFormat="1" applyFont="1" applyFill="1" applyAlignment="1" applyProtection="1">
      <alignment horizontal="center" vertical="center"/>
      <protection locked="0"/>
    </xf>
    <xf numFmtId="165" fontId="58" fillId="3" borderId="0" xfId="67" applyNumberFormat="1" applyFont="1" applyFill="1" applyAlignment="1" applyProtection="1">
      <alignment horizontal="right" vertical="center"/>
      <protection locked="0"/>
    </xf>
    <xf numFmtId="0" fontId="58" fillId="3" borderId="0" xfId="67" applyFont="1" applyFill="1" applyAlignment="1">
      <alignment vertical="center"/>
    </xf>
    <xf numFmtId="44" fontId="42" fillId="0" borderId="0" xfId="70" applyFont="1" applyFill="1" applyBorder="1" applyAlignment="1"/>
    <xf numFmtId="0" fontId="59" fillId="6" borderId="49" xfId="67" applyFont="1" applyFill="1" applyBorder="1" applyAlignment="1" applyProtection="1">
      <alignment horizontal="left" vertical="center"/>
      <protection locked="0"/>
    </xf>
    <xf numFmtId="0" fontId="60" fillId="6" borderId="51" xfId="67" applyFont="1" applyFill="1" applyBorder="1" applyAlignment="1" applyProtection="1">
      <alignment horizontal="left" vertical="center"/>
      <protection locked="0"/>
    </xf>
    <xf numFmtId="0" fontId="57" fillId="6" borderId="52" xfId="67" applyFont="1" applyFill="1" applyBorder="1" applyAlignment="1" applyProtection="1">
      <alignment horizontal="center"/>
      <protection locked="0"/>
    </xf>
    <xf numFmtId="165" fontId="57" fillId="6" borderId="53" xfId="67" applyNumberFormat="1" applyFont="1" applyFill="1" applyBorder="1" applyAlignment="1" applyProtection="1">
      <alignment horizontal="center"/>
      <protection locked="0"/>
    </xf>
    <xf numFmtId="165" fontId="55" fillId="0" borderId="58" xfId="0" applyNumberFormat="1" applyFont="1" applyBorder="1" applyAlignment="1">
      <alignment horizontal="center" vertical="center"/>
    </xf>
    <xf numFmtId="165" fontId="58" fillId="3" borderId="0" xfId="67" applyNumberFormat="1" applyFont="1" applyFill="1" applyAlignment="1" applyProtection="1">
      <alignment vertical="center"/>
      <protection locked="0"/>
    </xf>
    <xf numFmtId="165" fontId="59" fillId="3" borderId="0" xfId="68" applyNumberFormat="1" applyFont="1" applyFill="1" applyBorder="1" applyAlignment="1" applyProtection="1">
      <alignment horizontal="center" vertical="center"/>
      <protection locked="0"/>
    </xf>
    <xf numFmtId="165" fontId="58" fillId="3" borderId="0" xfId="68" applyNumberFormat="1" applyFont="1" applyFill="1" applyBorder="1" applyAlignment="1" applyProtection="1">
      <alignment horizontal="center" vertical="center"/>
      <protection locked="0"/>
    </xf>
    <xf numFmtId="1" fontId="59" fillId="3" borderId="0" xfId="68" applyNumberFormat="1" applyFont="1" applyFill="1" applyBorder="1" applyAlignment="1" applyProtection="1">
      <alignment horizontal="center" vertical="center"/>
      <protection locked="0"/>
    </xf>
    <xf numFmtId="0" fontId="60" fillId="6" borderId="51" xfId="67" applyFont="1" applyFill="1" applyBorder="1" applyAlignment="1">
      <alignment horizontal="left" vertical="center"/>
    </xf>
    <xf numFmtId="0" fontId="60" fillId="6" borderId="52" xfId="67" applyFont="1" applyFill="1" applyBorder="1" applyAlignment="1">
      <alignment vertical="center"/>
    </xf>
    <xf numFmtId="0" fontId="60" fillId="6" borderId="53" xfId="67" applyFont="1" applyFill="1" applyBorder="1" applyAlignment="1">
      <alignment vertical="center"/>
    </xf>
    <xf numFmtId="165" fontId="59" fillId="3" borderId="0" xfId="68" applyNumberFormat="1" applyFont="1" applyFill="1" applyBorder="1" applyAlignment="1" applyProtection="1">
      <alignment horizontal="center" vertical="center"/>
    </xf>
    <xf numFmtId="165" fontId="59" fillId="3" borderId="0" xfId="67" applyNumberFormat="1" applyFont="1" applyFill="1" applyAlignment="1">
      <alignment horizontal="center" vertical="center"/>
    </xf>
    <xf numFmtId="0" fontId="59" fillId="6" borderId="49" xfId="67" applyFont="1" applyFill="1" applyBorder="1" applyAlignment="1" applyProtection="1">
      <alignment vertical="center"/>
      <protection locked="0"/>
    </xf>
    <xf numFmtId="0" fontId="59" fillId="6" borderId="49" xfId="67" applyFont="1" applyFill="1" applyBorder="1" applyAlignment="1">
      <alignment vertical="center"/>
    </xf>
    <xf numFmtId="0" fontId="59" fillId="6" borderId="50" xfId="67" applyFont="1" applyFill="1" applyBorder="1" applyAlignment="1" applyProtection="1">
      <alignment vertical="center"/>
      <protection locked="0"/>
    </xf>
    <xf numFmtId="0" fontId="58" fillId="6" borderId="49" xfId="67" applyFont="1" applyFill="1" applyBorder="1" applyAlignment="1">
      <alignment vertical="center"/>
    </xf>
    <xf numFmtId="0" fontId="58" fillId="3" borderId="45" xfId="67" applyFont="1" applyFill="1" applyBorder="1" applyAlignment="1">
      <alignment vertical="center"/>
    </xf>
    <xf numFmtId="0" fontId="58" fillId="0" borderId="0" xfId="67" applyFont="1" applyAlignment="1">
      <alignment horizontal="center" vertical="center" wrapText="1" shrinkToFit="1"/>
    </xf>
    <xf numFmtId="165" fontId="58" fillId="3" borderId="45" xfId="68" applyNumberFormat="1" applyFont="1" applyFill="1" applyBorder="1" applyAlignment="1" applyProtection="1">
      <alignment horizontal="right" vertical="center"/>
    </xf>
    <xf numFmtId="0" fontId="59" fillId="6" borderId="74" xfId="67" applyFont="1" applyFill="1" applyBorder="1" applyAlignment="1" applyProtection="1">
      <alignment vertical="center"/>
      <protection locked="0"/>
    </xf>
    <xf numFmtId="183" fontId="42" fillId="0" borderId="0" xfId="67" applyNumberFormat="1" applyFont="1"/>
    <xf numFmtId="0" fontId="52" fillId="0" borderId="0" xfId="0" applyFont="1" applyAlignment="1">
      <alignment horizontal="center" vertical="center"/>
    </xf>
    <xf numFmtId="165" fontId="61" fillId="3" borderId="0" xfId="67" applyNumberFormat="1" applyFont="1" applyFill="1" applyAlignment="1" applyProtection="1">
      <alignment horizontal="center" vertical="center"/>
      <protection locked="0"/>
    </xf>
    <xf numFmtId="0" fontId="65" fillId="0" borderId="0" xfId="67" applyFont="1" applyAlignment="1">
      <alignment vertical="center" wrapText="1" shrinkToFit="1"/>
    </xf>
    <xf numFmtId="0" fontId="61" fillId="0" borderId="0" xfId="67" applyFont="1" applyAlignment="1">
      <alignment vertical="center"/>
    </xf>
    <xf numFmtId="165" fontId="66" fillId="3" borderId="0" xfId="67" applyNumberFormat="1" applyFont="1" applyFill="1" applyAlignment="1" applyProtection="1">
      <alignment horizontal="center" vertical="center"/>
      <protection locked="0"/>
    </xf>
    <xf numFmtId="0" fontId="67" fillId="0" borderId="0" xfId="67" applyFont="1" applyAlignment="1">
      <alignment vertical="center" wrapText="1" shrinkToFit="1"/>
    </xf>
    <xf numFmtId="0" fontId="66" fillId="0" borderId="0" xfId="67" applyFont="1" applyAlignment="1">
      <alignment vertical="center"/>
    </xf>
    <xf numFmtId="3" fontId="42" fillId="0" borderId="0" xfId="67" applyNumberFormat="1" applyFont="1" applyAlignment="1">
      <alignment vertical="center"/>
    </xf>
    <xf numFmtId="0" fontId="58" fillId="3" borderId="0" xfId="67" applyFont="1" applyFill="1" applyAlignment="1">
      <alignment horizontal="center" vertical="center"/>
    </xf>
    <xf numFmtId="165" fontId="58" fillId="3" borderId="0" xfId="67" applyNumberFormat="1" applyFont="1" applyFill="1" applyAlignment="1">
      <alignment vertical="center"/>
    </xf>
    <xf numFmtId="0" fontId="58" fillId="3" borderId="46" xfId="67" applyFont="1" applyFill="1" applyBorder="1" applyAlignment="1">
      <alignment vertical="center"/>
    </xf>
    <xf numFmtId="0" fontId="42" fillId="3" borderId="42" xfId="67" applyFont="1" applyFill="1" applyBorder="1" applyAlignment="1">
      <alignment vertical="center"/>
    </xf>
    <xf numFmtId="0" fontId="39" fillId="3" borderId="43" xfId="67" applyFont="1" applyFill="1" applyBorder="1" applyAlignment="1" applyProtection="1">
      <alignment horizontal="right" vertical="center"/>
      <protection locked="0"/>
    </xf>
    <xf numFmtId="0" fontId="40" fillId="3" borderId="43" xfId="67" applyFont="1" applyFill="1" applyBorder="1" applyAlignment="1" applyProtection="1">
      <alignment horizontal="center" vertical="center"/>
      <protection locked="0"/>
    </xf>
    <xf numFmtId="14" fontId="40" fillId="3" borderId="43" xfId="68" applyNumberFormat="1" applyFont="1" applyFill="1" applyBorder="1" applyAlignment="1" applyProtection="1">
      <alignment horizontal="center" vertical="center"/>
      <protection locked="0"/>
    </xf>
    <xf numFmtId="0" fontId="42" fillId="3" borderId="43" xfId="67" applyFont="1" applyFill="1" applyBorder="1" applyAlignment="1">
      <alignment vertical="center"/>
    </xf>
    <xf numFmtId="0" fontId="42" fillId="3" borderId="44" xfId="67" applyFont="1" applyFill="1" applyBorder="1" applyAlignment="1">
      <alignment vertical="center"/>
    </xf>
    <xf numFmtId="0" fontId="58" fillId="3" borderId="49" xfId="67" applyFont="1" applyFill="1" applyBorder="1" applyAlignment="1">
      <alignment vertical="center"/>
    </xf>
    <xf numFmtId="0" fontId="59" fillId="3" borderId="45" xfId="67" applyFont="1" applyFill="1" applyBorder="1" applyAlignment="1">
      <alignment vertical="center" wrapText="1" shrinkToFit="1"/>
    </xf>
    <xf numFmtId="0" fontId="59" fillId="3" borderId="45" xfId="67" applyFont="1" applyFill="1" applyBorder="1" applyAlignment="1">
      <alignment vertical="center"/>
    </xf>
    <xf numFmtId="0" fontId="61" fillId="3" borderId="49" xfId="67" applyFont="1" applyFill="1" applyBorder="1" applyAlignment="1">
      <alignment vertical="center"/>
    </xf>
    <xf numFmtId="0" fontId="65" fillId="3" borderId="45" xfId="67" applyFont="1" applyFill="1" applyBorder="1" applyAlignment="1">
      <alignment vertical="center" wrapText="1" shrinkToFit="1"/>
    </xf>
    <xf numFmtId="0" fontId="66" fillId="3" borderId="49" xfId="67" applyFont="1" applyFill="1" applyBorder="1" applyAlignment="1">
      <alignment vertical="center"/>
    </xf>
    <xf numFmtId="0" fontId="67" fillId="3" borderId="45" xfId="67" applyFont="1" applyFill="1" applyBorder="1" applyAlignment="1">
      <alignment vertical="center" wrapText="1" shrinkToFit="1"/>
    </xf>
    <xf numFmtId="0" fontId="59" fillId="3" borderId="45" xfId="67" quotePrefix="1" applyFont="1" applyFill="1" applyBorder="1" applyAlignment="1">
      <alignment vertical="center" wrapText="1" shrinkToFit="1"/>
    </xf>
    <xf numFmtId="0" fontId="58" fillId="3" borderId="50" xfId="67" applyFont="1" applyFill="1" applyBorder="1" applyAlignment="1">
      <alignment vertical="center"/>
    </xf>
    <xf numFmtId="0" fontId="59" fillId="3" borderId="47" xfId="67" applyFont="1" applyFill="1" applyBorder="1" applyAlignment="1">
      <alignment vertical="center" wrapText="1" shrinkToFit="1"/>
    </xf>
    <xf numFmtId="182" fontId="7" fillId="2" borderId="45" xfId="0" applyNumberFormat="1" applyFont="1" applyFill="1" applyBorder="1" applyAlignment="1">
      <alignment vertical="center"/>
    </xf>
    <xf numFmtId="165" fontId="7" fillId="2" borderId="29" xfId="0" applyNumberFormat="1" applyFont="1" applyFill="1" applyBorder="1" applyAlignment="1">
      <alignment vertical="center"/>
    </xf>
    <xf numFmtId="182" fontId="7" fillId="2" borderId="76" xfId="0" applyNumberFormat="1" applyFont="1" applyFill="1" applyBorder="1" applyAlignment="1">
      <alignment vertical="center"/>
    </xf>
    <xf numFmtId="165" fontId="7" fillId="2" borderId="46" xfId="0" applyNumberFormat="1" applyFont="1" applyFill="1" applyBorder="1" applyAlignment="1">
      <alignment vertical="center"/>
    </xf>
    <xf numFmtId="182" fontId="7" fillId="2" borderId="47" xfId="0" applyNumberFormat="1" applyFont="1" applyFill="1" applyBorder="1" applyAlignment="1">
      <alignment vertical="center"/>
    </xf>
    <xf numFmtId="0" fontId="8" fillId="6" borderId="52" xfId="0" applyFont="1" applyFill="1" applyBorder="1" applyAlignment="1" applyProtection="1">
      <alignment horizontal="center" vertical="center" wrapText="1"/>
      <protection locked="0"/>
    </xf>
    <xf numFmtId="165" fontId="8" fillId="6" borderId="53" xfId="0" applyNumberFormat="1" applyFont="1" applyFill="1" applyBorder="1" applyAlignment="1" applyProtection="1">
      <alignment horizontal="center" vertical="center" wrapText="1"/>
      <protection locked="0"/>
    </xf>
    <xf numFmtId="0" fontId="55" fillId="0" borderId="0" xfId="0" applyFont="1" applyAlignment="1">
      <alignment vertical="center"/>
    </xf>
    <xf numFmtId="165" fontId="14" fillId="0" borderId="0" xfId="0" applyNumberFormat="1" applyFont="1" applyAlignment="1">
      <alignment vertical="center"/>
    </xf>
    <xf numFmtId="0" fontId="63" fillId="0" borderId="0" xfId="67" applyFont="1" applyAlignment="1" applyProtection="1">
      <alignment horizontal="center" vertical="center"/>
      <protection locked="0"/>
    </xf>
    <xf numFmtId="165" fontId="62" fillId="0" borderId="0" xfId="67" applyNumberFormat="1" applyFont="1" applyAlignment="1" applyProtection="1">
      <alignment horizontal="center" vertical="center"/>
      <protection locked="0"/>
    </xf>
    <xf numFmtId="0" fontId="0" fillId="0" borderId="0" xfId="0" applyAlignment="1" applyProtection="1">
      <alignment horizontal="center"/>
      <protection locked="0"/>
    </xf>
    <xf numFmtId="0" fontId="60" fillId="0" borderId="0" xfId="67" applyFont="1" applyAlignment="1" applyProtection="1">
      <alignment vertical="center"/>
      <protection locked="0"/>
    </xf>
    <xf numFmtId="0" fontId="0" fillId="2" borderId="0" xfId="0" applyFill="1" applyAlignment="1" applyProtection="1">
      <alignment horizontal="center"/>
      <protection locked="0"/>
    </xf>
    <xf numFmtId="0" fontId="0" fillId="2" borderId="0" xfId="0" applyFill="1" applyAlignment="1">
      <alignment horizontal="center"/>
    </xf>
    <xf numFmtId="0" fontId="7" fillId="2" borderId="0" xfId="0" applyFont="1" applyFill="1" applyAlignment="1" applyProtection="1">
      <alignment horizontal="center"/>
      <protection locked="0"/>
    </xf>
    <xf numFmtId="0" fontId="2" fillId="0" borderId="0" xfId="0" applyFont="1" applyProtection="1">
      <protection locked="0"/>
    </xf>
    <xf numFmtId="1" fontId="0" fillId="0" borderId="0" xfId="0" applyNumberFormat="1" applyAlignment="1" applyProtection="1">
      <alignment vertical="center"/>
      <protection locked="0"/>
    </xf>
    <xf numFmtId="1" fontId="59" fillId="3" borderId="45" xfId="68" applyNumberFormat="1" applyFont="1" applyFill="1" applyBorder="1" applyAlignment="1" applyProtection="1">
      <alignment horizontal="right" vertical="center"/>
    </xf>
    <xf numFmtId="165" fontId="59" fillId="3" borderId="45" xfId="68" applyNumberFormat="1" applyFont="1" applyFill="1" applyBorder="1" applyAlignment="1" applyProtection="1">
      <alignment horizontal="right" vertical="center"/>
    </xf>
    <xf numFmtId="165" fontId="59" fillId="3" borderId="44" xfId="68" applyNumberFormat="1" applyFont="1" applyFill="1" applyBorder="1" applyAlignment="1" applyProtection="1">
      <alignment horizontal="right" vertical="center"/>
    </xf>
    <xf numFmtId="165" fontId="59" fillId="3" borderId="0" xfId="68" applyNumberFormat="1" applyFont="1" applyFill="1" applyBorder="1" applyAlignment="1" applyProtection="1">
      <alignment horizontal="right" vertical="center"/>
    </xf>
    <xf numFmtId="165" fontId="59" fillId="3" borderId="45" xfId="69" applyNumberFormat="1" applyFont="1" applyFill="1" applyBorder="1" applyAlignment="1" applyProtection="1">
      <alignment horizontal="right" vertical="center"/>
    </xf>
    <xf numFmtId="165" fontId="59" fillId="3" borderId="0" xfId="67" applyNumberFormat="1" applyFont="1" applyFill="1" applyAlignment="1">
      <alignment horizontal="right" vertical="center"/>
    </xf>
    <xf numFmtId="165" fontId="59" fillId="3" borderId="45" xfId="67" applyNumberFormat="1" applyFont="1" applyFill="1" applyBorder="1" applyAlignment="1">
      <alignment horizontal="right" vertical="center"/>
    </xf>
    <xf numFmtId="0" fontId="59" fillId="3" borderId="0" xfId="67" applyFont="1" applyFill="1" applyAlignment="1">
      <alignment horizontal="right" vertical="center"/>
    </xf>
    <xf numFmtId="9" fontId="59" fillId="3" borderId="0" xfId="69" applyFont="1" applyFill="1" applyBorder="1" applyAlignment="1" applyProtection="1">
      <alignment horizontal="right" vertical="center"/>
    </xf>
    <xf numFmtId="1" fontId="59" fillId="3" borderId="0" xfId="69" applyNumberFormat="1" applyFont="1" applyFill="1" applyBorder="1" applyAlignment="1" applyProtection="1">
      <alignment horizontal="right" vertical="center"/>
    </xf>
    <xf numFmtId="165" fontId="58" fillId="3" borderId="45" xfId="67" applyNumberFormat="1" applyFont="1" applyFill="1" applyBorder="1" applyAlignment="1">
      <alignment horizontal="right" vertical="center"/>
    </xf>
    <xf numFmtId="165" fontId="69" fillId="3" borderId="45" xfId="67" applyNumberFormat="1" applyFont="1" applyFill="1" applyBorder="1" applyAlignment="1">
      <alignment horizontal="right" vertical="center"/>
    </xf>
    <xf numFmtId="0" fontId="58" fillId="3" borderId="0" xfId="67" applyFont="1" applyFill="1" applyAlignment="1">
      <alignment horizontal="right" vertical="center"/>
    </xf>
    <xf numFmtId="0" fontId="58" fillId="3" borderId="45" xfId="67" applyFont="1" applyFill="1" applyBorder="1" applyAlignment="1">
      <alignment horizontal="right" vertical="center"/>
    </xf>
    <xf numFmtId="165" fontId="58" fillId="3" borderId="47" xfId="68" applyNumberFormat="1" applyFont="1" applyFill="1" applyBorder="1" applyAlignment="1" applyProtection="1">
      <alignment horizontal="right" vertical="center"/>
    </xf>
    <xf numFmtId="10" fontId="59" fillId="3" borderId="0" xfId="69" applyNumberFormat="1" applyFont="1" applyFill="1" applyBorder="1" applyAlignment="1" applyProtection="1">
      <alignment horizontal="right" vertical="center"/>
    </xf>
    <xf numFmtId="165" fontId="58" fillId="3" borderId="45" xfId="69" applyNumberFormat="1" applyFont="1" applyFill="1" applyBorder="1" applyAlignment="1" applyProtection="1">
      <alignment horizontal="right" vertical="center"/>
    </xf>
    <xf numFmtId="0" fontId="59" fillId="3" borderId="0" xfId="67" applyFont="1" applyFill="1" applyAlignment="1">
      <alignment horizontal="right" vertical="center" wrapText="1"/>
    </xf>
    <xf numFmtId="0" fontId="59" fillId="3" borderId="40" xfId="67" applyFont="1" applyFill="1" applyBorder="1" applyAlignment="1">
      <alignment horizontal="right" vertical="center" wrapText="1"/>
    </xf>
    <xf numFmtId="165" fontId="58" fillId="3" borderId="75" xfId="68" applyNumberFormat="1" applyFont="1" applyFill="1" applyBorder="1" applyAlignment="1" applyProtection="1">
      <alignment horizontal="right" vertical="center"/>
    </xf>
    <xf numFmtId="165" fontId="58" fillId="3" borderId="45" xfId="67" applyNumberFormat="1" applyFont="1" applyFill="1" applyBorder="1" applyAlignment="1">
      <alignment vertical="center"/>
    </xf>
    <xf numFmtId="165" fontId="58" fillId="3" borderId="47" xfId="67" applyNumberFormat="1" applyFont="1" applyFill="1" applyBorder="1" applyAlignment="1">
      <alignment vertical="center"/>
    </xf>
    <xf numFmtId="14" fontId="58" fillId="3" borderId="45" xfId="67" applyNumberFormat="1" applyFont="1" applyFill="1" applyBorder="1" applyAlignment="1">
      <alignment horizontal="right" vertical="center"/>
    </xf>
    <xf numFmtId="164" fontId="58" fillId="3" borderId="45" xfId="67" applyNumberFormat="1" applyFont="1" applyFill="1" applyBorder="1" applyAlignment="1">
      <alignment vertical="center"/>
    </xf>
    <xf numFmtId="0" fontId="7" fillId="2" borderId="0" xfId="0" applyFont="1" applyFill="1" applyAlignment="1">
      <alignment vertical="center"/>
    </xf>
    <xf numFmtId="0" fontId="7" fillId="2" borderId="45" xfId="0" applyFont="1" applyFill="1" applyBorder="1" applyAlignment="1">
      <alignment vertical="center"/>
    </xf>
    <xf numFmtId="0" fontId="7" fillId="2" borderId="29" xfId="0" applyFont="1" applyFill="1" applyBorder="1" applyAlignment="1">
      <alignment vertical="center"/>
    </xf>
    <xf numFmtId="165" fontId="7" fillId="2" borderId="76" xfId="0" applyNumberFormat="1" applyFont="1" applyFill="1" applyBorder="1" applyAlignment="1">
      <alignment vertical="center"/>
    </xf>
    <xf numFmtId="0" fontId="7" fillId="3" borderId="2" xfId="0" applyFont="1" applyFill="1" applyBorder="1" applyAlignment="1">
      <alignment horizontal="center"/>
    </xf>
    <xf numFmtId="3" fontId="7" fillId="3" borderId="2" xfId="0" applyNumberFormat="1" applyFont="1" applyFill="1" applyBorder="1" applyAlignment="1">
      <alignment horizontal="center"/>
    </xf>
    <xf numFmtId="2" fontId="7" fillId="3" borderId="2" xfId="0" applyNumberFormat="1" applyFont="1" applyFill="1" applyBorder="1" applyAlignment="1">
      <alignment horizontal="center"/>
    </xf>
    <xf numFmtId="2" fontId="7" fillId="3" borderId="82" xfId="0" applyNumberFormat="1" applyFont="1" applyFill="1" applyBorder="1" applyAlignment="1">
      <alignment horizontal="center"/>
    </xf>
    <xf numFmtId="49" fontId="7" fillId="3" borderId="83" xfId="0" applyNumberFormat="1" applyFont="1" applyFill="1" applyBorder="1" applyAlignment="1">
      <alignment horizontal="center"/>
    </xf>
    <xf numFmtId="165" fontId="7" fillId="3" borderId="83" xfId="0" applyNumberFormat="1" applyFont="1" applyFill="1" applyBorder="1" applyAlignment="1">
      <alignment horizontal="center"/>
    </xf>
    <xf numFmtId="14" fontId="7" fillId="3" borderId="83" xfId="0" applyNumberFormat="1" applyFont="1" applyFill="1" applyBorder="1" applyAlignment="1">
      <alignment horizontal="center"/>
    </xf>
    <xf numFmtId="0" fontId="7" fillId="3" borderId="86" xfId="0" applyFont="1" applyFill="1" applyBorder="1" applyAlignment="1">
      <alignment horizontal="center"/>
    </xf>
    <xf numFmtId="0" fontId="7" fillId="3" borderId="83" xfId="0" applyFont="1" applyFill="1" applyBorder="1" applyAlignment="1">
      <alignment horizontal="center"/>
    </xf>
    <xf numFmtId="0" fontId="14" fillId="6" borderId="90" xfId="0" applyFont="1" applyFill="1" applyBorder="1"/>
    <xf numFmtId="0" fontId="2" fillId="6" borderId="98" xfId="0" applyFont="1" applyFill="1" applyBorder="1" applyAlignment="1">
      <alignment horizontal="center"/>
    </xf>
    <xf numFmtId="1" fontId="0" fillId="3" borderId="97" xfId="0" applyNumberFormat="1" applyFill="1" applyBorder="1" applyAlignment="1">
      <alignment horizontal="center" vertical="center"/>
    </xf>
    <xf numFmtId="165" fontId="0" fillId="3" borderId="99" xfId="0" applyNumberFormat="1" applyFill="1" applyBorder="1" applyAlignment="1">
      <alignment horizontal="center"/>
    </xf>
    <xf numFmtId="0" fontId="0" fillId="3" borderId="93" xfId="0" applyFill="1" applyBorder="1" applyAlignment="1">
      <alignment horizontal="center" vertical="center"/>
    </xf>
    <xf numFmtId="165" fontId="0" fillId="3" borderId="94" xfId="0" applyNumberFormat="1" applyFill="1" applyBorder="1" applyAlignment="1">
      <alignment horizontal="center"/>
    </xf>
    <xf numFmtId="165" fontId="0" fillId="3" borderId="94" xfId="0" applyNumberFormat="1" applyFill="1" applyBorder="1" applyAlignment="1">
      <alignment horizontal="center" vertical="center"/>
    </xf>
    <xf numFmtId="165" fontId="0" fillId="3" borderId="94" xfId="0" applyNumberFormat="1" applyFill="1" applyBorder="1" applyAlignment="1">
      <alignment horizontal="center" vertical="top"/>
    </xf>
    <xf numFmtId="0" fontId="0" fillId="3" borderId="93" xfId="0" applyFill="1" applyBorder="1"/>
    <xf numFmtId="0" fontId="0" fillId="3" borderId="94" xfId="0" applyFill="1" applyBorder="1"/>
    <xf numFmtId="0" fontId="0" fillId="3" borderId="95" xfId="0" applyFill="1" applyBorder="1"/>
    <xf numFmtId="0" fontId="0" fillId="3" borderId="96" xfId="0" applyFill="1" applyBorder="1"/>
    <xf numFmtId="1" fontId="7" fillId="3" borderId="83" xfId="0" applyNumberFormat="1" applyFont="1" applyFill="1" applyBorder="1" applyAlignment="1">
      <alignment horizontal="center"/>
    </xf>
    <xf numFmtId="0" fontId="38" fillId="2" borderId="0" xfId="0" applyFont="1" applyFill="1" applyAlignment="1">
      <alignment horizontal="center"/>
    </xf>
    <xf numFmtId="0" fontId="70" fillId="6" borderId="52" xfId="0" applyFont="1" applyFill="1" applyBorder="1" applyAlignment="1" applyProtection="1">
      <alignment horizontal="center" vertical="center" wrapText="1"/>
      <protection locked="0"/>
    </xf>
    <xf numFmtId="0" fontId="59" fillId="6" borderId="0" xfId="67" applyFont="1" applyFill="1" applyAlignment="1" applyProtection="1">
      <alignment vertical="center"/>
      <protection locked="0"/>
    </xf>
    <xf numFmtId="0" fontId="7" fillId="2" borderId="0" xfId="0" applyFont="1" applyFill="1" applyAlignment="1">
      <alignment horizontal="center"/>
    </xf>
    <xf numFmtId="0" fontId="38" fillId="2" borderId="5" xfId="0" applyFont="1" applyFill="1" applyBorder="1" applyAlignment="1">
      <alignment horizontal="center"/>
    </xf>
    <xf numFmtId="0" fontId="38" fillId="2" borderId="4" xfId="0" applyFont="1" applyFill="1" applyBorder="1" applyAlignment="1">
      <alignment horizontal="center"/>
    </xf>
    <xf numFmtId="3" fontId="38" fillId="2" borderId="5" xfId="0" applyNumberFormat="1" applyFont="1" applyFill="1" applyBorder="1" applyAlignment="1">
      <alignment horizontal="center"/>
    </xf>
    <xf numFmtId="184" fontId="0" fillId="0" borderId="0" xfId="0" applyNumberFormat="1"/>
    <xf numFmtId="165" fontId="59" fillId="3" borderId="0" xfId="522" applyNumberFormat="1" applyFont="1" applyFill="1" applyBorder="1" applyAlignment="1" applyProtection="1">
      <alignment horizontal="right" vertical="center"/>
    </xf>
    <xf numFmtId="0" fontId="0" fillId="3" borderId="0" xfId="0" applyFill="1"/>
    <xf numFmtId="0" fontId="63" fillId="0" borderId="40" xfId="67" applyFont="1" applyBorder="1" applyAlignment="1" applyProtection="1">
      <alignment horizontal="center" vertical="center"/>
      <protection locked="0"/>
    </xf>
    <xf numFmtId="0" fontId="63" fillId="0" borderId="41" xfId="67" applyFont="1" applyBorder="1" applyAlignment="1" applyProtection="1">
      <alignment horizontal="center" vertical="center"/>
      <protection locked="0"/>
    </xf>
    <xf numFmtId="0" fontId="58" fillId="0" borderId="38" xfId="67" applyFont="1" applyBorder="1" applyAlignment="1">
      <alignment vertical="center"/>
    </xf>
    <xf numFmtId="0" fontId="49" fillId="6" borderId="60" xfId="67" applyFont="1" applyFill="1" applyBorder="1" applyAlignment="1" applyProtection="1">
      <alignment horizontal="right" vertical="top"/>
      <protection locked="0"/>
    </xf>
    <xf numFmtId="0" fontId="48" fillId="6" borderId="60" xfId="67" applyFont="1" applyFill="1" applyBorder="1" applyAlignment="1" applyProtection="1">
      <alignment horizontal="left" vertical="top"/>
      <protection locked="0"/>
    </xf>
    <xf numFmtId="0" fontId="48" fillId="6" borderId="48" xfId="67" applyFont="1" applyFill="1" applyBorder="1" applyAlignment="1" applyProtection="1">
      <alignment horizontal="left" vertical="center"/>
      <protection locked="0"/>
    </xf>
    <xf numFmtId="0" fontId="0" fillId="6" borderId="61" xfId="0" applyFill="1" applyBorder="1" applyAlignment="1">
      <alignment horizontal="left" vertical="center"/>
    </xf>
    <xf numFmtId="9" fontId="59" fillId="3" borderId="0" xfId="523" applyFont="1" applyFill="1" applyBorder="1" applyAlignment="1" applyProtection="1">
      <alignment horizontal="right" vertical="center"/>
    </xf>
    <xf numFmtId="10" fontId="59" fillId="3" borderId="0" xfId="523" applyNumberFormat="1" applyFont="1" applyFill="1" applyBorder="1" applyAlignment="1" applyProtection="1">
      <alignment horizontal="right" vertical="center"/>
    </xf>
    <xf numFmtId="164" fontId="59" fillId="3" borderId="46" xfId="67" applyNumberFormat="1" applyFont="1" applyFill="1" applyBorder="1" applyAlignment="1">
      <alignment horizontal="right" vertical="center"/>
    </xf>
    <xf numFmtId="0" fontId="0" fillId="0" borderId="109" xfId="0" applyBorder="1" applyAlignment="1">
      <alignment vertical="top"/>
    </xf>
    <xf numFmtId="0" fontId="0" fillId="0" borderId="110" xfId="0" applyBorder="1" applyAlignment="1">
      <alignment vertical="center"/>
    </xf>
    <xf numFmtId="0" fontId="0" fillId="0" borderId="110" xfId="0" applyBorder="1" applyAlignment="1">
      <alignment vertical="top"/>
    </xf>
    <xf numFmtId="0" fontId="0" fillId="0" borderId="110" xfId="0" applyBorder="1" applyAlignment="1">
      <alignment horizontal="center" vertical="center"/>
    </xf>
    <xf numFmtId="0" fontId="0" fillId="0" borderId="111" xfId="0" applyBorder="1" applyAlignment="1">
      <alignment vertical="top"/>
    </xf>
    <xf numFmtId="0" fontId="0" fillId="0" borderId="112" xfId="0" applyBorder="1" applyAlignment="1">
      <alignment vertical="top"/>
    </xf>
    <xf numFmtId="0" fontId="0" fillId="0" borderId="29" xfId="0" applyBorder="1" applyAlignment="1">
      <alignment vertical="top"/>
    </xf>
    <xf numFmtId="0" fontId="0" fillId="0" borderId="29" xfId="0" applyBorder="1" applyAlignment="1">
      <alignment horizontal="center" vertical="top"/>
    </xf>
    <xf numFmtId="0" fontId="0" fillId="0" borderId="113" xfId="0" applyBorder="1" applyAlignment="1">
      <alignment vertical="top"/>
    </xf>
    <xf numFmtId="165" fontId="0" fillId="0" borderId="0" xfId="0" applyNumberFormat="1" applyProtection="1">
      <protection locked="0"/>
    </xf>
    <xf numFmtId="0" fontId="49" fillId="6" borderId="61" xfId="67" applyFont="1" applyFill="1" applyBorder="1" applyAlignment="1" applyProtection="1">
      <alignment horizontal="right" vertical="center"/>
      <protection locked="0"/>
    </xf>
    <xf numFmtId="182" fontId="59" fillId="3" borderId="45" xfId="69" applyNumberFormat="1" applyFont="1" applyFill="1" applyBorder="1" applyAlignment="1" applyProtection="1">
      <alignment horizontal="right" vertical="center"/>
    </xf>
    <xf numFmtId="0" fontId="0" fillId="0" borderId="0" xfId="0" applyAlignment="1">
      <alignment vertical="top"/>
    </xf>
    <xf numFmtId="0" fontId="0" fillId="0" borderId="0" xfId="0" applyAlignment="1">
      <alignment horizontal="center" vertical="top"/>
    </xf>
    <xf numFmtId="165" fontId="8" fillId="6" borderId="44" xfId="0" applyNumberFormat="1" applyFont="1" applyFill="1" applyBorder="1" applyAlignment="1" applyProtection="1">
      <alignment horizontal="center" vertical="center" wrapText="1"/>
      <protection locked="0"/>
    </xf>
    <xf numFmtId="14" fontId="1" fillId="2" borderId="5" xfId="0" applyNumberFormat="1" applyFont="1" applyFill="1" applyBorder="1" applyAlignment="1">
      <alignment horizontal="left"/>
    </xf>
    <xf numFmtId="0" fontId="7" fillId="2" borderId="0" xfId="0" applyFont="1" applyFill="1" applyAlignment="1">
      <alignment horizontal="left"/>
    </xf>
    <xf numFmtId="0" fontId="0" fillId="2" borderId="0" xfId="0" applyFill="1" applyAlignment="1">
      <alignment horizontal="left"/>
    </xf>
    <xf numFmtId="0" fontId="0" fillId="2" borderId="0" xfId="0" applyFill="1" applyAlignment="1">
      <alignment horizontal="right"/>
    </xf>
    <xf numFmtId="0" fontId="8" fillId="2" borderId="0" xfId="0" applyFont="1" applyFill="1" applyAlignment="1">
      <alignment horizontal="right"/>
    </xf>
    <xf numFmtId="0" fontId="6" fillId="2" borderId="0" xfId="0" applyFont="1" applyFill="1" applyAlignment="1">
      <alignment horizontal="left"/>
    </xf>
    <xf numFmtId="0" fontId="8" fillId="6" borderId="52" xfId="0" applyFont="1" applyFill="1" applyBorder="1" applyAlignment="1">
      <alignment horizontal="center" vertical="center"/>
    </xf>
    <xf numFmtId="0" fontId="8" fillId="6" borderId="53" xfId="0" applyFont="1" applyFill="1" applyBorder="1" applyAlignment="1">
      <alignment horizontal="center" vertical="center"/>
    </xf>
    <xf numFmtId="182" fontId="8" fillId="6" borderId="53" xfId="0" applyNumberFormat="1" applyFont="1" applyFill="1" applyBorder="1" applyAlignment="1">
      <alignment horizontal="center" vertical="center"/>
    </xf>
    <xf numFmtId="0" fontId="7" fillId="2" borderId="49" xfId="0" applyFont="1" applyFill="1" applyBorder="1" applyAlignment="1">
      <alignment vertical="center"/>
    </xf>
    <xf numFmtId="0" fontId="7" fillId="0" borderId="0" xfId="0" applyFont="1" applyAlignment="1">
      <alignment vertical="center"/>
    </xf>
    <xf numFmtId="0" fontId="7" fillId="2" borderId="50" xfId="0" applyFont="1" applyFill="1" applyBorder="1" applyAlignment="1">
      <alignment vertical="center"/>
    </xf>
    <xf numFmtId="0" fontId="7" fillId="0" borderId="46" xfId="0" applyFont="1" applyBorder="1" applyAlignment="1">
      <alignment vertical="center"/>
    </xf>
    <xf numFmtId="0" fontId="8" fillId="2" borderId="46" xfId="0" applyFont="1" applyFill="1" applyBorder="1" applyAlignment="1">
      <alignment horizontal="right" vertical="center"/>
    </xf>
    <xf numFmtId="0" fontId="7" fillId="2" borderId="0" xfId="0" applyFont="1" applyFill="1"/>
    <xf numFmtId="0" fontId="44" fillId="6" borderId="78" xfId="0" applyFont="1" applyFill="1" applyBorder="1" applyAlignment="1">
      <alignment horizontal="center"/>
    </xf>
    <xf numFmtId="0" fontId="44" fillId="6" borderId="81" xfId="0" applyFont="1" applyFill="1" applyBorder="1" applyAlignment="1">
      <alignment horizontal="center"/>
    </xf>
    <xf numFmtId="0" fontId="44" fillId="6" borderId="2" xfId="0" applyFont="1" applyFill="1" applyBorder="1" applyAlignment="1">
      <alignment horizontal="center"/>
    </xf>
    <xf numFmtId="0" fontId="44" fillId="6" borderId="82" xfId="0" applyFont="1" applyFill="1" applyBorder="1" applyAlignment="1">
      <alignment horizontal="center"/>
    </xf>
    <xf numFmtId="0" fontId="6" fillId="0" borderId="0" xfId="0" applyFont="1" applyAlignment="1" applyProtection="1">
      <alignment vertical="center"/>
      <protection locked="0"/>
    </xf>
    <xf numFmtId="14" fontId="74" fillId="0" borderId="117" xfId="0" applyNumberFormat="1" applyFont="1" applyBorder="1" applyAlignment="1">
      <alignment horizontal="center" vertical="center"/>
    </xf>
    <xf numFmtId="0" fontId="55" fillId="0" borderId="116" xfId="0" applyFont="1" applyBorder="1" applyAlignment="1" applyProtection="1">
      <alignment vertical="center"/>
      <protection locked="0"/>
    </xf>
    <xf numFmtId="0" fontId="47" fillId="0" borderId="118" xfId="0" applyFont="1" applyBorder="1" applyAlignment="1">
      <alignment horizontal="center" vertical="center"/>
    </xf>
    <xf numFmtId="0" fontId="47" fillId="0" borderId="120" xfId="0" applyFont="1" applyBorder="1" applyAlignment="1">
      <alignment horizontal="center" vertical="center"/>
    </xf>
    <xf numFmtId="0" fontId="54" fillId="0" borderId="120" xfId="0" applyFont="1" applyBorder="1" applyAlignment="1">
      <alignment horizontal="left" vertical="top"/>
    </xf>
    <xf numFmtId="0" fontId="47" fillId="0" borderId="119" xfId="0" applyFont="1" applyBorder="1" applyAlignment="1">
      <alignment horizontal="center" vertical="center"/>
    </xf>
    <xf numFmtId="0" fontId="54" fillId="0" borderId="120" xfId="0" applyFont="1" applyBorder="1"/>
    <xf numFmtId="0" fontId="49" fillId="6" borderId="49" xfId="0" applyFont="1" applyFill="1" applyBorder="1" applyAlignment="1">
      <alignment horizontal="right" vertical="center"/>
    </xf>
    <xf numFmtId="0" fontId="2" fillId="6" borderId="121" xfId="0" applyFont="1" applyFill="1" applyBorder="1" applyAlignment="1">
      <alignment horizontal="left" vertical="center" wrapText="1"/>
    </xf>
    <xf numFmtId="0" fontId="2" fillId="6" borderId="123" xfId="0" applyFont="1" applyFill="1" applyBorder="1" applyAlignment="1">
      <alignment horizontal="left" vertical="center" wrapText="1"/>
    </xf>
    <xf numFmtId="182" fontId="75" fillId="3" borderId="45" xfId="69" applyNumberFormat="1" applyFont="1" applyFill="1" applyBorder="1" applyAlignment="1" applyProtection="1">
      <alignment horizontal="right" vertical="center"/>
    </xf>
    <xf numFmtId="165" fontId="58" fillId="3" borderId="47" xfId="522" applyNumberFormat="1" applyFont="1" applyFill="1" applyBorder="1" applyAlignment="1" applyProtection="1">
      <alignment horizontal="right" vertical="center"/>
    </xf>
    <xf numFmtId="0" fontId="0" fillId="3" borderId="40" xfId="0" applyFill="1" applyBorder="1" applyAlignment="1">
      <alignment horizontal="center"/>
    </xf>
    <xf numFmtId="0" fontId="2" fillId="6" borderId="124" xfId="0" applyFont="1" applyFill="1" applyBorder="1" applyAlignment="1">
      <alignment horizontal="right" vertical="center"/>
    </xf>
    <xf numFmtId="0" fontId="54" fillId="0" borderId="125" xfId="0" applyFont="1" applyBorder="1" applyAlignment="1">
      <alignment horizontal="left" vertical="top"/>
    </xf>
    <xf numFmtId="0" fontId="54" fillId="0" borderId="126" xfId="0" applyFont="1" applyBorder="1" applyAlignment="1">
      <alignment horizontal="left" vertical="top"/>
    </xf>
    <xf numFmtId="0" fontId="47" fillId="0" borderId="120" xfId="0" applyFont="1" applyBorder="1" applyAlignment="1">
      <alignment vertical="center"/>
    </xf>
    <xf numFmtId="0" fontId="47" fillId="0" borderId="127" xfId="0" applyFont="1" applyBorder="1" applyAlignment="1">
      <alignment vertical="center"/>
    </xf>
    <xf numFmtId="0" fontId="40" fillId="2" borderId="7" xfId="0" applyFont="1" applyFill="1" applyBorder="1" applyAlignment="1" applyProtection="1">
      <alignment horizontal="left"/>
      <protection locked="0"/>
    </xf>
    <xf numFmtId="0" fontId="40" fillId="2" borderId="4" xfId="0" applyFont="1" applyFill="1" applyBorder="1" applyAlignment="1" applyProtection="1">
      <alignment horizontal="left"/>
      <protection locked="0"/>
    </xf>
    <xf numFmtId="0" fontId="40" fillId="2" borderId="3" xfId="0" applyFont="1" applyFill="1" applyBorder="1" applyAlignment="1" applyProtection="1">
      <alignment horizontal="left"/>
      <protection locked="0"/>
    </xf>
    <xf numFmtId="0" fontId="0" fillId="7" borderId="0" xfId="0" applyFill="1"/>
    <xf numFmtId="0" fontId="55" fillId="7" borderId="117" xfId="0" applyFont="1" applyFill="1" applyBorder="1" applyAlignment="1" applyProtection="1">
      <alignment vertical="center"/>
      <protection locked="0"/>
    </xf>
    <xf numFmtId="0" fontId="47" fillId="7" borderId="128" xfId="0" applyFont="1" applyFill="1" applyBorder="1" applyAlignment="1">
      <alignment vertical="center"/>
    </xf>
    <xf numFmtId="0" fontId="55" fillId="7" borderId="58" xfId="0" applyFont="1" applyFill="1" applyBorder="1" applyAlignment="1" applyProtection="1">
      <alignment horizontal="center" vertical="center"/>
      <protection locked="0"/>
    </xf>
    <xf numFmtId="0" fontId="55" fillId="7" borderId="51" xfId="0" applyFont="1" applyFill="1" applyBorder="1" applyAlignment="1" applyProtection="1">
      <alignment horizontal="center" vertical="center"/>
      <protection locked="0"/>
    </xf>
    <xf numFmtId="0" fontId="55" fillId="7" borderId="52" xfId="0" applyFont="1" applyFill="1" applyBorder="1" applyAlignment="1" applyProtection="1">
      <alignment horizontal="center" vertical="center"/>
      <protection locked="0"/>
    </xf>
    <xf numFmtId="0" fontId="55" fillId="7" borderId="53" xfId="0" applyFont="1" applyFill="1" applyBorder="1" applyAlignment="1" applyProtection="1">
      <alignment horizontal="center" vertical="center"/>
      <protection locked="0"/>
    </xf>
    <xf numFmtId="10" fontId="55" fillId="7" borderId="56" xfId="0" applyNumberFormat="1" applyFont="1" applyFill="1" applyBorder="1" applyAlignment="1" applyProtection="1">
      <alignment horizontal="center" vertical="center"/>
      <protection locked="0"/>
    </xf>
    <xf numFmtId="165" fontId="55" fillId="7" borderId="58" xfId="0" applyNumberFormat="1" applyFont="1" applyFill="1" applyBorder="1" applyAlignment="1" applyProtection="1">
      <alignment horizontal="center" vertical="center"/>
      <protection locked="0"/>
    </xf>
    <xf numFmtId="5" fontId="56" fillId="7" borderId="33" xfId="69" applyNumberFormat="1" applyFont="1" applyFill="1" applyBorder="1" applyAlignment="1" applyProtection="1">
      <alignment horizontal="center" vertical="center"/>
      <protection locked="0"/>
    </xf>
    <xf numFmtId="165" fontId="55" fillId="7" borderId="58" xfId="522" applyNumberFormat="1" applyFont="1" applyFill="1" applyBorder="1" applyAlignment="1" applyProtection="1">
      <alignment horizontal="center" vertical="center"/>
      <protection locked="0"/>
    </xf>
    <xf numFmtId="10" fontId="55" fillId="7" borderId="58" xfId="0" applyNumberFormat="1" applyFont="1" applyFill="1" applyBorder="1" applyAlignment="1" applyProtection="1">
      <alignment horizontal="center" vertical="center"/>
      <protection locked="0"/>
    </xf>
    <xf numFmtId="165" fontId="56" fillId="7" borderId="58" xfId="69" applyNumberFormat="1" applyFont="1" applyFill="1" applyBorder="1" applyAlignment="1" applyProtection="1">
      <alignment horizontal="center" vertical="center"/>
      <protection locked="0"/>
    </xf>
    <xf numFmtId="165" fontId="56" fillId="7" borderId="58" xfId="68" applyNumberFormat="1" applyFont="1" applyFill="1" applyBorder="1" applyAlignment="1" applyProtection="1">
      <alignment horizontal="center" vertical="center"/>
      <protection locked="0"/>
    </xf>
    <xf numFmtId="165" fontId="55" fillId="7" borderId="33" xfId="0" applyNumberFormat="1" applyFont="1" applyFill="1" applyBorder="1" applyAlignment="1" applyProtection="1">
      <alignment horizontal="center" vertical="center"/>
      <protection locked="0"/>
    </xf>
    <xf numFmtId="164" fontId="55" fillId="7" borderId="33" xfId="0" applyNumberFormat="1" applyFont="1" applyFill="1" applyBorder="1" applyAlignment="1" applyProtection="1">
      <alignment vertical="center"/>
      <protection locked="0"/>
    </xf>
    <xf numFmtId="10" fontId="56" fillId="7" borderId="58" xfId="69" applyNumberFormat="1" applyFont="1" applyFill="1" applyBorder="1" applyAlignment="1" applyProtection="1">
      <alignment horizontal="center" vertical="center"/>
      <protection locked="0"/>
    </xf>
    <xf numFmtId="1" fontId="56" fillId="7" borderId="58" xfId="68" applyNumberFormat="1" applyFont="1" applyFill="1" applyBorder="1" applyAlignment="1" applyProtection="1">
      <alignment horizontal="center" vertical="center"/>
      <protection locked="0"/>
    </xf>
    <xf numFmtId="9" fontId="56" fillId="7" borderId="56" xfId="69" applyFont="1" applyFill="1" applyBorder="1" applyAlignment="1" applyProtection="1">
      <alignment horizontal="center" vertical="center"/>
      <protection locked="0"/>
    </xf>
    <xf numFmtId="10" fontId="56" fillId="7" borderId="33" xfId="69" applyNumberFormat="1" applyFont="1" applyFill="1" applyBorder="1" applyAlignment="1" applyProtection="1">
      <alignment horizontal="center" vertical="center"/>
      <protection locked="0"/>
    </xf>
    <xf numFmtId="9" fontId="56" fillId="7" borderId="58" xfId="69" applyFont="1" applyFill="1" applyBorder="1" applyAlignment="1" applyProtection="1">
      <alignment horizontal="center" vertical="center"/>
      <protection locked="0"/>
    </xf>
    <xf numFmtId="165" fontId="55" fillId="7" borderId="56" xfId="0" applyNumberFormat="1" applyFont="1" applyFill="1" applyBorder="1" applyAlignment="1" applyProtection="1">
      <alignment horizontal="center" vertical="center"/>
      <protection locked="0"/>
    </xf>
    <xf numFmtId="185" fontId="56" fillId="7" borderId="58" xfId="68" applyNumberFormat="1" applyFont="1" applyFill="1" applyBorder="1" applyAlignment="1" applyProtection="1">
      <alignment horizontal="center" vertical="center"/>
      <protection locked="0"/>
    </xf>
    <xf numFmtId="10" fontId="56" fillId="7" borderId="115" xfId="69" applyNumberFormat="1" applyFont="1" applyFill="1" applyBorder="1" applyAlignment="1" applyProtection="1">
      <alignment horizontal="center" vertical="center"/>
      <protection locked="0"/>
    </xf>
    <xf numFmtId="0" fontId="56" fillId="7" borderId="61" xfId="69" applyNumberFormat="1" applyFont="1" applyFill="1" applyBorder="1" applyAlignment="1" applyProtection="1">
      <alignment horizontal="center" vertical="center"/>
      <protection locked="0"/>
    </xf>
    <xf numFmtId="0" fontId="7" fillId="7" borderId="64" xfId="0" applyFont="1" applyFill="1" applyBorder="1" applyAlignment="1" applyProtection="1">
      <alignment horizontal="center" vertical="center" wrapText="1"/>
      <protection locked="0"/>
    </xf>
    <xf numFmtId="0" fontId="7" fillId="7" borderId="122" xfId="0" applyFont="1" applyFill="1" applyBorder="1" applyAlignment="1" applyProtection="1">
      <alignment horizontal="center" vertical="center" wrapText="1"/>
      <protection locked="0"/>
    </xf>
    <xf numFmtId="0" fontId="0" fillId="7" borderId="66" xfId="0" applyFill="1" applyBorder="1" applyAlignment="1" applyProtection="1">
      <alignment horizontal="center" vertical="center"/>
      <protection locked="0"/>
    </xf>
    <xf numFmtId="3" fontId="0" fillId="7" borderId="66" xfId="0" applyNumberFormat="1" applyFill="1" applyBorder="1" applyAlignment="1" applyProtection="1">
      <alignment horizontal="center" vertical="center"/>
      <protection locked="0"/>
    </xf>
    <xf numFmtId="2" fontId="0" fillId="7" borderId="66" xfId="0" applyNumberFormat="1" applyFill="1" applyBorder="1" applyAlignment="1" applyProtection="1">
      <alignment horizontal="center" vertical="center"/>
      <protection locked="0"/>
    </xf>
    <xf numFmtId="49" fontId="0" fillId="7" borderId="66" xfId="0" applyNumberFormat="1" applyFill="1" applyBorder="1" applyAlignment="1" applyProtection="1">
      <alignment horizontal="center" vertical="center"/>
      <protection locked="0"/>
    </xf>
    <xf numFmtId="14" fontId="0" fillId="7" borderId="66" xfId="0" applyNumberFormat="1" applyFill="1" applyBorder="1" applyAlignment="1" applyProtection="1">
      <alignment horizontal="center" vertical="center"/>
      <protection locked="0"/>
    </xf>
    <xf numFmtId="165" fontId="0" fillId="7" borderId="66" xfId="0" applyNumberFormat="1" applyFill="1" applyBorder="1" applyAlignment="1" applyProtection="1">
      <alignment horizontal="center" vertical="center"/>
      <protection locked="0"/>
    </xf>
    <xf numFmtId="164" fontId="0" fillId="7" borderId="66" xfId="0" applyNumberFormat="1" applyFill="1" applyBorder="1" applyAlignment="1" applyProtection="1">
      <alignment horizontal="center" vertical="center"/>
      <protection locked="0"/>
    </xf>
    <xf numFmtId="0" fontId="0" fillId="7" borderId="68" xfId="0" applyFill="1" applyBorder="1" applyAlignment="1" applyProtection="1">
      <alignment horizontal="center" vertical="center"/>
      <protection locked="0"/>
    </xf>
    <xf numFmtId="165" fontId="73" fillId="7" borderId="114" xfId="522" applyNumberFormat="1" applyFont="1" applyFill="1" applyBorder="1" applyAlignment="1" applyProtection="1">
      <alignment vertical="center"/>
      <protection locked="0"/>
    </xf>
    <xf numFmtId="0" fontId="8" fillId="6" borderId="51" xfId="0" applyFont="1" applyFill="1" applyBorder="1" applyAlignment="1" applyProtection="1">
      <alignment vertical="center"/>
      <protection locked="0"/>
    </xf>
    <xf numFmtId="0" fontId="8" fillId="6" borderId="52" xfId="0" applyFont="1" applyFill="1" applyBorder="1" applyAlignment="1" applyProtection="1">
      <alignment vertical="center"/>
      <protection locked="0"/>
    </xf>
    <xf numFmtId="8" fontId="40" fillId="7" borderId="2" xfId="0" applyNumberFormat="1" applyFont="1" applyFill="1" applyBorder="1" applyProtection="1">
      <protection locked="0"/>
    </xf>
    <xf numFmtId="0" fontId="39" fillId="0" borderId="105" xfId="0" applyFont="1" applyBorder="1" applyProtection="1">
      <protection locked="0"/>
    </xf>
    <xf numFmtId="0" fontId="39" fillId="2" borderId="106" xfId="0" applyFont="1" applyFill="1" applyBorder="1" applyProtection="1">
      <protection locked="0"/>
    </xf>
    <xf numFmtId="0" fontId="40" fillId="7" borderId="9" xfId="0" applyFont="1" applyFill="1" applyBorder="1" applyProtection="1">
      <protection locked="0"/>
    </xf>
    <xf numFmtId="0" fontId="39" fillId="2" borderId="9" xfId="0" applyFont="1" applyFill="1" applyBorder="1" applyProtection="1">
      <protection locked="0"/>
    </xf>
    <xf numFmtId="0" fontId="39" fillId="2" borderId="10" xfId="0" applyFont="1" applyFill="1" applyBorder="1" applyProtection="1">
      <protection locked="0"/>
    </xf>
    <xf numFmtId="0" fontId="40" fillId="7" borderId="89" xfId="0" applyFont="1" applyFill="1" applyBorder="1" applyAlignment="1" applyProtection="1">
      <alignment horizontal="center"/>
      <protection locked="0"/>
    </xf>
    <xf numFmtId="8" fontId="40" fillId="7" borderId="89" xfId="0" applyNumberFormat="1" applyFont="1" applyFill="1" applyBorder="1" applyProtection="1">
      <protection locked="0"/>
    </xf>
    <xf numFmtId="165" fontId="40" fillId="3" borderId="89" xfId="0" applyNumberFormat="1" applyFont="1" applyFill="1" applyBorder="1"/>
    <xf numFmtId="0" fontId="39" fillId="0" borderId="107" xfId="0" applyFont="1" applyBorder="1" applyProtection="1">
      <protection locked="0"/>
    </xf>
    <xf numFmtId="0" fontId="39" fillId="2" borderId="13" xfId="0" applyFont="1" applyFill="1" applyBorder="1" applyProtection="1">
      <protection locked="0"/>
    </xf>
    <xf numFmtId="0" fontId="39" fillId="2" borderId="108" xfId="0" applyFont="1" applyFill="1" applyBorder="1" applyProtection="1">
      <protection locked="0"/>
    </xf>
    <xf numFmtId="0" fontId="39" fillId="2" borderId="11" xfId="0" applyFont="1" applyFill="1" applyBorder="1" applyProtection="1">
      <protection locked="0"/>
    </xf>
    <xf numFmtId="0" fontId="71" fillId="2" borderId="11" xfId="0" applyFont="1" applyFill="1" applyBorder="1" applyAlignment="1" applyProtection="1">
      <alignment horizontal="left" vertical="top" wrapText="1"/>
      <protection locked="0"/>
    </xf>
    <xf numFmtId="0" fontId="71" fillId="2" borderId="13" xfId="0" applyFont="1" applyFill="1" applyBorder="1" applyAlignment="1" applyProtection="1">
      <alignment horizontal="left" vertical="top" wrapText="1"/>
      <protection locked="0"/>
    </xf>
    <xf numFmtId="0" fontId="40" fillId="7" borderId="7" xfId="0" applyFont="1" applyFill="1" applyBorder="1" applyProtection="1">
      <protection locked="0"/>
    </xf>
    <xf numFmtId="0" fontId="40" fillId="2" borderId="7" xfId="0" applyFont="1" applyFill="1" applyBorder="1" applyProtection="1">
      <protection locked="0"/>
    </xf>
    <xf numFmtId="0" fontId="40" fillId="2" borderId="4" xfId="0" applyFont="1" applyFill="1" applyBorder="1" applyProtection="1">
      <protection locked="0"/>
    </xf>
    <xf numFmtId="0" fontId="40" fillId="2" borderId="3" xfId="0" applyFont="1" applyFill="1" applyBorder="1" applyProtection="1">
      <protection locked="0"/>
    </xf>
    <xf numFmtId="0" fontId="40" fillId="7" borderId="2" xfId="0" applyFont="1" applyFill="1" applyBorder="1" applyAlignment="1" applyProtection="1">
      <alignment horizontal="center"/>
      <protection locked="0"/>
    </xf>
    <xf numFmtId="0" fontId="39" fillId="2" borderId="14" xfId="0" applyFont="1" applyFill="1" applyBorder="1" applyProtection="1">
      <protection locked="0"/>
    </xf>
    <xf numFmtId="0" fontId="39" fillId="2" borderId="16" xfId="0" applyFont="1" applyFill="1" applyBorder="1" applyProtection="1">
      <protection locked="0"/>
    </xf>
    <xf numFmtId="0" fontId="48" fillId="7" borderId="7" xfId="0" applyFont="1" applyFill="1" applyBorder="1" applyProtection="1">
      <protection locked="0"/>
    </xf>
    <xf numFmtId="0" fontId="48" fillId="7" borderId="2" xfId="0" applyFont="1" applyFill="1" applyBorder="1" applyAlignment="1" applyProtection="1">
      <alignment horizontal="center"/>
      <protection locked="0"/>
    </xf>
    <xf numFmtId="0" fontId="40" fillId="7" borderId="7" xfId="0" applyFont="1" applyFill="1" applyBorder="1" applyAlignment="1" applyProtection="1">
      <alignment vertical="center"/>
      <protection locked="0"/>
    </xf>
    <xf numFmtId="2" fontId="40" fillId="7" borderId="2" xfId="0" applyNumberFormat="1" applyFont="1" applyFill="1" applyBorder="1" applyAlignment="1" applyProtection="1">
      <alignment horizontal="center" vertical="center"/>
      <protection locked="0"/>
    </xf>
    <xf numFmtId="0" fontId="5" fillId="7" borderId="7" xfId="0" applyFont="1" applyFill="1" applyBorder="1" applyProtection="1">
      <protection locked="0"/>
    </xf>
    <xf numFmtId="0" fontId="71" fillId="2" borderId="13" xfId="0" applyFont="1" applyFill="1" applyBorder="1" applyAlignment="1" applyProtection="1">
      <alignment horizontal="left" vertical="top"/>
      <protection locked="0"/>
    </xf>
    <xf numFmtId="0" fontId="49" fillId="2" borderId="0" xfId="0" applyFont="1" applyFill="1" applyProtection="1">
      <protection locked="0"/>
    </xf>
    <xf numFmtId="0" fontId="48" fillId="2" borderId="0" xfId="0" applyFont="1" applyFill="1" applyProtection="1">
      <protection locked="0"/>
    </xf>
    <xf numFmtId="165" fontId="48" fillId="2" borderId="0" xfId="0" applyNumberFormat="1" applyFont="1" applyFill="1" applyProtection="1">
      <protection locked="0"/>
    </xf>
    <xf numFmtId="0" fontId="48" fillId="0" borderId="0" xfId="0" applyFont="1" applyProtection="1">
      <protection locked="0"/>
    </xf>
    <xf numFmtId="0" fontId="48" fillId="0" borderId="0" xfId="0" applyFont="1" applyAlignment="1" applyProtection="1">
      <alignment horizontal="center"/>
      <protection locked="0"/>
    </xf>
    <xf numFmtId="0" fontId="40" fillId="7" borderId="0" xfId="0" applyFont="1" applyFill="1" applyProtection="1">
      <protection locked="0"/>
    </xf>
    <xf numFmtId="0" fontId="77" fillId="0" borderId="0" xfId="0" applyFont="1" applyAlignment="1">
      <alignment horizontal="center" vertical="center"/>
    </xf>
    <xf numFmtId="0" fontId="78" fillId="2" borderId="0" xfId="0" applyFont="1" applyFill="1"/>
    <xf numFmtId="0" fontId="10" fillId="2" borderId="0" xfId="0" applyFont="1" applyFill="1" applyAlignment="1" applyProtection="1">
      <alignment vertical="top"/>
      <protection locked="0"/>
    </xf>
    <xf numFmtId="0" fontId="10" fillId="2" borderId="0" xfId="0" applyFont="1" applyFill="1" applyAlignment="1">
      <alignment vertical="top"/>
    </xf>
    <xf numFmtId="0" fontId="10" fillId="0" borderId="0" xfId="0" applyFont="1" applyAlignment="1">
      <alignment vertical="top"/>
    </xf>
    <xf numFmtId="0" fontId="39" fillId="6" borderId="52" xfId="0" applyFont="1" applyFill="1" applyBorder="1" applyAlignment="1" applyProtection="1">
      <alignment horizontal="center" vertical="center" wrapText="1"/>
      <protection locked="0"/>
    </xf>
    <xf numFmtId="165" fontId="39" fillId="6" borderId="53" xfId="0" applyNumberFormat="1" applyFont="1" applyFill="1" applyBorder="1" applyAlignment="1" applyProtection="1">
      <alignment horizontal="center" vertical="center" wrapText="1"/>
      <protection locked="0"/>
    </xf>
    <xf numFmtId="0" fontId="40" fillId="2" borderId="15" xfId="0" applyFont="1" applyFill="1" applyBorder="1" applyProtection="1">
      <protection locked="0"/>
    </xf>
    <xf numFmtId="0" fontId="39" fillId="0" borderId="0" xfId="0" applyFont="1" applyProtection="1">
      <protection locked="0"/>
    </xf>
    <xf numFmtId="0" fontId="40" fillId="0" borderId="0" xfId="0" applyFont="1" applyProtection="1">
      <protection locked="0"/>
    </xf>
    <xf numFmtId="0" fontId="40" fillId="0" borderId="0" xfId="0" applyFont="1" applyAlignment="1" applyProtection="1">
      <alignment horizontal="center"/>
      <protection locked="0"/>
    </xf>
    <xf numFmtId="8" fontId="40" fillId="0" borderId="0" xfId="0" applyNumberFormat="1" applyFont="1" applyProtection="1">
      <protection locked="0"/>
    </xf>
    <xf numFmtId="165" fontId="40" fillId="0" borderId="0" xfId="0" applyNumberFormat="1" applyFont="1"/>
    <xf numFmtId="0" fontId="48" fillId="2" borderId="0" xfId="0" applyFont="1" applyFill="1" applyAlignment="1" applyProtection="1">
      <alignment horizontal="center"/>
      <protection locked="0"/>
    </xf>
    <xf numFmtId="0" fontId="40" fillId="2" borderId="0" xfId="0" applyFont="1" applyFill="1" applyProtection="1">
      <protection locked="0"/>
    </xf>
    <xf numFmtId="0" fontId="40" fillId="2" borderId="0" xfId="0" applyFont="1" applyFill="1" applyAlignment="1" applyProtection="1">
      <alignment horizontal="center"/>
      <protection locked="0"/>
    </xf>
    <xf numFmtId="0" fontId="40" fillId="0" borderId="9" xfId="0" applyFont="1" applyBorder="1" applyProtection="1">
      <protection locked="0"/>
    </xf>
    <xf numFmtId="0" fontId="40" fillId="0" borderId="10" xfId="0" applyFont="1" applyBorder="1" applyProtection="1">
      <protection locked="0"/>
    </xf>
    <xf numFmtId="0" fontId="39" fillId="2" borderId="0" xfId="0" applyFont="1" applyFill="1" applyProtection="1">
      <protection locked="0"/>
    </xf>
    <xf numFmtId="8" fontId="54" fillId="2" borderId="0" xfId="0" applyNumberFormat="1" applyFont="1" applyFill="1" applyAlignment="1" applyProtection="1">
      <alignment horizontal="right" vertical="center"/>
      <protection locked="0"/>
    </xf>
    <xf numFmtId="0" fontId="40" fillId="0" borderId="7" xfId="0" applyFont="1" applyBorder="1" applyProtection="1">
      <protection locked="0"/>
    </xf>
    <xf numFmtId="0" fontId="40" fillId="2" borderId="2" xfId="0" applyFont="1" applyFill="1" applyBorder="1" applyAlignment="1" applyProtection="1">
      <alignment horizontal="center"/>
      <protection locked="0"/>
    </xf>
    <xf numFmtId="8" fontId="40" fillId="3" borderId="2" xfId="0" applyNumberFormat="1" applyFont="1" applyFill="1" applyBorder="1" applyProtection="1">
      <protection locked="0"/>
    </xf>
    <xf numFmtId="165" fontId="40" fillId="3" borderId="2" xfId="0" applyNumberFormat="1" applyFont="1" applyFill="1" applyBorder="1"/>
    <xf numFmtId="0" fontId="40" fillId="0" borderId="15" xfId="0" applyFont="1" applyBorder="1" applyProtection="1">
      <protection locked="0"/>
    </xf>
    <xf numFmtId="0" fontId="40" fillId="0" borderId="15" xfId="0" applyFont="1" applyBorder="1" applyAlignment="1" applyProtection="1">
      <alignment horizontal="center"/>
      <protection locked="0"/>
    </xf>
    <xf numFmtId="0" fontId="79" fillId="2" borderId="0" xfId="0" applyFont="1" applyFill="1" applyProtection="1">
      <protection locked="0"/>
    </xf>
    <xf numFmtId="0" fontId="48" fillId="0" borderId="0" xfId="0" applyFont="1" applyAlignment="1" applyProtection="1">
      <alignment vertical="center"/>
      <protection locked="0"/>
    </xf>
    <xf numFmtId="165" fontId="82" fillId="3" borderId="44" xfId="0" applyNumberFormat="1" applyFont="1" applyFill="1" applyBorder="1" applyAlignment="1">
      <alignment vertical="center"/>
    </xf>
    <xf numFmtId="165" fontId="82" fillId="3" borderId="45" xfId="0" applyNumberFormat="1" applyFont="1" applyFill="1" applyBorder="1" applyAlignment="1">
      <alignment vertical="center"/>
    </xf>
    <xf numFmtId="165" fontId="48" fillId="0" borderId="0" xfId="0" applyNumberFormat="1" applyFont="1" applyAlignment="1">
      <alignment horizontal="right" vertical="center"/>
    </xf>
    <xf numFmtId="0" fontId="54" fillId="0" borderId="0" xfId="0" applyFont="1" applyAlignment="1" applyProtection="1">
      <alignment horizontal="right" vertical="center"/>
      <protection locked="0"/>
    </xf>
    <xf numFmtId="165" fontId="82" fillId="3" borderId="45" xfId="0" applyNumberFormat="1" applyFont="1" applyFill="1" applyBorder="1" applyAlignment="1">
      <alignment horizontal="right" vertical="center"/>
    </xf>
    <xf numFmtId="165" fontId="82" fillId="3" borderId="47" xfId="0" applyNumberFormat="1" applyFont="1" applyFill="1" applyBorder="1" applyAlignment="1">
      <alignment horizontal="right" vertical="center"/>
    </xf>
    <xf numFmtId="165" fontId="55" fillId="7" borderId="51" xfId="0" applyNumberFormat="1" applyFont="1" applyFill="1" applyBorder="1" applyAlignment="1" applyProtection="1">
      <alignment horizontal="center" vertical="center"/>
      <protection locked="0"/>
    </xf>
    <xf numFmtId="165" fontId="55" fillId="7" borderId="52" xfId="0" applyNumberFormat="1" applyFont="1" applyFill="1" applyBorder="1" applyAlignment="1" applyProtection="1">
      <alignment horizontal="center" vertical="center"/>
      <protection locked="0"/>
    </xf>
    <xf numFmtId="165" fontId="55" fillId="7" borderId="53" xfId="0" applyNumberFormat="1" applyFont="1" applyFill="1" applyBorder="1" applyAlignment="1" applyProtection="1">
      <alignment horizontal="center" vertical="center"/>
      <protection locked="0"/>
    </xf>
    <xf numFmtId="0" fontId="55" fillId="7" borderId="32" xfId="0" applyFont="1" applyFill="1" applyBorder="1" applyAlignment="1" applyProtection="1">
      <alignment horizontal="center" vertical="center"/>
      <protection locked="0"/>
    </xf>
    <xf numFmtId="0" fontId="55" fillId="7" borderId="59" xfId="0" applyFont="1" applyFill="1" applyBorder="1" applyAlignment="1" applyProtection="1">
      <alignment horizontal="center" vertical="center"/>
      <protection locked="0"/>
    </xf>
    <xf numFmtId="0" fontId="55" fillId="7" borderId="33" xfId="0" applyFont="1" applyFill="1" applyBorder="1" applyAlignment="1" applyProtection="1">
      <alignment horizontal="center" vertical="center"/>
      <protection locked="0"/>
    </xf>
    <xf numFmtId="0" fontId="54" fillId="6" borderId="51" xfId="0" applyFont="1" applyFill="1" applyBorder="1" applyAlignment="1">
      <alignment horizontal="left" vertical="center"/>
    </xf>
    <xf numFmtId="0" fontId="54" fillId="6" borderId="53" xfId="0" applyFont="1" applyFill="1" applyBorder="1" applyAlignment="1">
      <alignment horizontal="left" vertical="center"/>
    </xf>
    <xf numFmtId="0" fontId="55" fillId="7" borderId="57" xfId="0" applyFont="1" applyFill="1" applyBorder="1" applyAlignment="1" applyProtection="1">
      <alignment horizontal="center" vertical="center"/>
      <protection locked="0"/>
    </xf>
    <xf numFmtId="0" fontId="55" fillId="7" borderId="4" xfId="0" applyFont="1" applyFill="1" applyBorder="1" applyAlignment="1" applyProtection="1">
      <alignment horizontal="center" vertical="center"/>
      <protection locked="0"/>
    </xf>
    <xf numFmtId="0" fontId="55" fillId="7" borderId="58" xfId="0" applyFont="1" applyFill="1" applyBorder="1" applyAlignment="1" applyProtection="1">
      <alignment horizontal="center" vertical="center"/>
      <protection locked="0"/>
    </xf>
    <xf numFmtId="166" fontId="55" fillId="7" borderId="57" xfId="0" applyNumberFormat="1" applyFont="1" applyFill="1" applyBorder="1" applyAlignment="1" applyProtection="1">
      <alignment horizontal="center" vertical="center"/>
      <protection locked="0"/>
    </xf>
    <xf numFmtId="166" fontId="55" fillId="7" borderId="4" xfId="0" applyNumberFormat="1" applyFont="1" applyFill="1" applyBorder="1" applyAlignment="1" applyProtection="1">
      <alignment horizontal="center" vertical="center"/>
      <protection locked="0"/>
    </xf>
    <xf numFmtId="166" fontId="55" fillId="7" borderId="58" xfId="0" applyNumberFormat="1" applyFont="1" applyFill="1" applyBorder="1" applyAlignment="1" applyProtection="1">
      <alignment horizontal="center" vertical="center"/>
      <protection locked="0"/>
    </xf>
    <xf numFmtId="0" fontId="2" fillId="6" borderId="42" xfId="67" applyFont="1" applyFill="1" applyBorder="1" applyAlignment="1" applyProtection="1">
      <alignment horizontal="right" vertical="center"/>
      <protection locked="0"/>
    </xf>
    <xf numFmtId="0" fontId="2" fillId="6" borderId="44" xfId="67" applyFont="1" applyFill="1" applyBorder="1" applyAlignment="1" applyProtection="1">
      <alignment horizontal="right" vertical="center"/>
      <protection locked="0"/>
    </xf>
    <xf numFmtId="0" fontId="2" fillId="6" borderId="49" xfId="67" applyFont="1" applyFill="1" applyBorder="1" applyAlignment="1" applyProtection="1">
      <alignment horizontal="right" vertical="center"/>
      <protection locked="0"/>
    </xf>
    <xf numFmtId="0" fontId="2" fillId="6" borderId="45" xfId="67" applyFont="1" applyFill="1" applyBorder="1" applyAlignment="1" applyProtection="1">
      <alignment horizontal="right" vertical="center"/>
      <protection locked="0"/>
    </xf>
    <xf numFmtId="0" fontId="2" fillId="6" borderId="50" xfId="67" applyFont="1" applyFill="1" applyBorder="1" applyAlignment="1" applyProtection="1">
      <alignment horizontal="right" vertical="center"/>
      <protection locked="0"/>
    </xf>
    <xf numFmtId="0" fontId="2" fillId="6" borderId="47" xfId="67" applyFont="1" applyFill="1" applyBorder="1" applyAlignment="1" applyProtection="1">
      <alignment horizontal="right" vertical="center"/>
      <protection locked="0"/>
    </xf>
    <xf numFmtId="0" fontId="2" fillId="6" borderId="50" xfId="67" applyFont="1" applyFill="1" applyBorder="1" applyAlignment="1">
      <alignment horizontal="right" vertical="center"/>
    </xf>
    <xf numFmtId="0" fontId="2" fillId="6" borderId="47" xfId="67" applyFont="1" applyFill="1" applyBorder="1" applyAlignment="1">
      <alignment horizontal="right" vertical="center"/>
    </xf>
    <xf numFmtId="0" fontId="2" fillId="6" borderId="67" xfId="0" applyFont="1" applyFill="1" applyBorder="1" applyAlignment="1">
      <alignment vertical="center"/>
    </xf>
    <xf numFmtId="0" fontId="2" fillId="6" borderId="71" xfId="0" applyFont="1" applyFill="1" applyBorder="1" applyAlignment="1">
      <alignment vertical="center"/>
    </xf>
    <xf numFmtId="0" fontId="2" fillId="6" borderId="65" xfId="0" applyFont="1" applyFill="1" applyBorder="1" applyAlignment="1">
      <alignment vertical="center"/>
    </xf>
    <xf numFmtId="0" fontId="2" fillId="6" borderId="70" xfId="0" applyFont="1" applyFill="1" applyBorder="1" applyAlignment="1">
      <alignment vertical="center"/>
    </xf>
    <xf numFmtId="0" fontId="51" fillId="6" borderId="72" xfId="0" applyFont="1" applyFill="1" applyBorder="1" applyAlignment="1">
      <alignment horizontal="center" vertical="center"/>
    </xf>
    <xf numFmtId="0" fontId="52" fillId="6" borderId="62" xfId="0" applyFont="1" applyFill="1" applyBorder="1" applyAlignment="1">
      <alignment horizontal="center" vertical="center"/>
    </xf>
    <xf numFmtId="0" fontId="52" fillId="6" borderId="73" xfId="0" applyFont="1" applyFill="1" applyBorder="1" applyAlignment="1">
      <alignment horizontal="center" vertical="center"/>
    </xf>
    <xf numFmtId="0" fontId="14" fillId="6" borderId="51" xfId="0" applyFont="1" applyFill="1" applyBorder="1" applyAlignment="1">
      <alignment horizontal="center" vertical="center"/>
    </xf>
    <xf numFmtId="0" fontId="14" fillId="6" borderId="53" xfId="0" applyFont="1" applyFill="1" applyBorder="1" applyAlignment="1">
      <alignment horizontal="center" vertical="center"/>
    </xf>
    <xf numFmtId="0" fontId="14" fillId="6" borderId="52" xfId="0" applyFont="1" applyFill="1" applyBorder="1" applyAlignment="1">
      <alignment horizontal="center" vertical="center"/>
    </xf>
    <xf numFmtId="0" fontId="2" fillId="6" borderId="49" xfId="67" applyFont="1" applyFill="1" applyBorder="1" applyAlignment="1">
      <alignment horizontal="right" vertical="center"/>
    </xf>
    <xf numFmtId="0" fontId="2" fillId="6" borderId="45" xfId="67" applyFont="1" applyFill="1" applyBorder="1" applyAlignment="1">
      <alignment horizontal="right" vertical="center"/>
    </xf>
    <xf numFmtId="0" fontId="2" fillId="6" borderId="63" xfId="0" applyFont="1" applyFill="1" applyBorder="1" applyAlignment="1">
      <alignment horizontal="left" vertical="center" wrapText="1"/>
    </xf>
    <xf numFmtId="0" fontId="2" fillId="6" borderId="69" xfId="0" applyFont="1" applyFill="1" applyBorder="1" applyAlignment="1">
      <alignment horizontal="left" vertical="center" wrapText="1"/>
    </xf>
    <xf numFmtId="0" fontId="54" fillId="6" borderId="52" xfId="0" applyFont="1" applyFill="1" applyBorder="1" applyAlignment="1">
      <alignment horizontal="left" vertical="center"/>
    </xf>
    <xf numFmtId="0" fontId="46" fillId="2" borderId="0" xfId="67" applyFont="1" applyFill="1" applyAlignment="1" applyProtection="1">
      <alignment horizontal="center" vertical="center"/>
      <protection locked="0"/>
    </xf>
    <xf numFmtId="0" fontId="0" fillId="0" borderId="0" xfId="0" applyAlignment="1">
      <alignment horizontal="center" vertical="center" wrapText="1"/>
    </xf>
    <xf numFmtId="0" fontId="76" fillId="7" borderId="129" xfId="0" applyFont="1" applyFill="1" applyBorder="1" applyAlignment="1">
      <alignment horizontal="center" vertical="center"/>
    </xf>
    <xf numFmtId="0" fontId="76" fillId="7" borderId="130" xfId="0" applyFont="1" applyFill="1" applyBorder="1" applyAlignment="1">
      <alignment horizontal="center" vertical="center"/>
    </xf>
    <xf numFmtId="0" fontId="76" fillId="7" borderId="129" xfId="0" applyFont="1" applyFill="1" applyBorder="1" applyAlignment="1">
      <alignment horizontal="left" vertical="center"/>
    </xf>
    <xf numFmtId="0" fontId="76" fillId="7" borderId="130" xfId="0" applyFont="1" applyFill="1" applyBorder="1" applyAlignment="1">
      <alignment horizontal="left" vertical="center"/>
    </xf>
    <xf numFmtId="0" fontId="55" fillId="7" borderId="57" xfId="0" applyFont="1" applyFill="1" applyBorder="1" applyAlignment="1" applyProtection="1">
      <alignment horizontal="left" vertical="center"/>
      <protection locked="0"/>
    </xf>
    <xf numFmtId="0" fontId="55" fillId="7" borderId="4" xfId="0" applyFont="1" applyFill="1" applyBorder="1" applyAlignment="1" applyProtection="1">
      <alignment horizontal="left" vertical="center"/>
      <protection locked="0"/>
    </xf>
    <xf numFmtId="0" fontId="55" fillId="7" borderId="58" xfId="0" applyFont="1" applyFill="1" applyBorder="1" applyAlignment="1" applyProtection="1">
      <alignment horizontal="left" vertical="center"/>
      <protection locked="0"/>
    </xf>
    <xf numFmtId="0" fontId="54" fillId="0" borderId="120" xfId="0" applyFont="1" applyBorder="1" applyAlignment="1">
      <alignment horizontal="left" vertical="top"/>
    </xf>
    <xf numFmtId="0" fontId="55" fillId="7" borderId="51" xfId="0" applyFont="1" applyFill="1" applyBorder="1" applyAlignment="1" applyProtection="1">
      <alignment horizontal="center" vertical="center"/>
      <protection locked="0"/>
    </xf>
    <xf numFmtId="0" fontId="55" fillId="7" borderId="52" xfId="0" applyFont="1" applyFill="1" applyBorder="1" applyAlignment="1" applyProtection="1">
      <alignment horizontal="center" vertical="center"/>
      <protection locked="0"/>
    </xf>
    <xf numFmtId="0" fontId="55" fillId="7" borderId="53" xfId="0" applyFont="1" applyFill="1" applyBorder="1" applyAlignment="1" applyProtection="1">
      <alignment horizontal="center" vertical="center"/>
      <protection locked="0"/>
    </xf>
    <xf numFmtId="0" fontId="55" fillId="7" borderId="87" xfId="0" applyFont="1" applyFill="1" applyBorder="1" applyAlignment="1" applyProtection="1">
      <alignment horizontal="center" vertical="center"/>
      <protection locked="0"/>
    </xf>
    <xf numFmtId="0" fontId="55" fillId="7" borderId="15" xfId="0" applyFont="1" applyFill="1" applyBorder="1" applyAlignment="1" applyProtection="1">
      <alignment horizontal="center" vertical="center"/>
      <protection locked="0"/>
    </xf>
    <xf numFmtId="0" fontId="55" fillId="7" borderId="115" xfId="0" applyFont="1" applyFill="1" applyBorder="1" applyAlignment="1" applyProtection="1">
      <alignment horizontal="center" vertical="center"/>
      <protection locked="0"/>
    </xf>
    <xf numFmtId="0" fontId="55" fillId="7" borderId="51" xfId="0" applyFont="1" applyFill="1" applyBorder="1" applyAlignment="1" applyProtection="1">
      <alignment horizontal="center" vertical="center" wrapText="1"/>
      <protection locked="0"/>
    </xf>
    <xf numFmtId="3" fontId="55" fillId="7" borderId="51" xfId="0" applyNumberFormat="1" applyFont="1" applyFill="1" applyBorder="1" applyAlignment="1" applyProtection="1">
      <alignment horizontal="center" vertical="center"/>
      <protection locked="0"/>
    </xf>
    <xf numFmtId="3" fontId="55" fillId="7" borderId="52" xfId="0" applyNumberFormat="1" applyFont="1" applyFill="1" applyBorder="1" applyAlignment="1" applyProtection="1">
      <alignment horizontal="center" vertical="center"/>
      <protection locked="0"/>
    </xf>
    <xf numFmtId="3" fontId="55" fillId="7" borderId="53" xfId="0" applyNumberFormat="1" applyFont="1" applyFill="1" applyBorder="1" applyAlignment="1" applyProtection="1">
      <alignment horizontal="center" vertical="center"/>
      <protection locked="0"/>
    </xf>
    <xf numFmtId="0" fontId="38" fillId="7" borderId="42" xfId="0" applyFont="1" applyFill="1" applyBorder="1" applyAlignment="1" applyProtection="1">
      <alignment horizontal="center" vertical="center" wrapText="1"/>
      <protection locked="0"/>
    </xf>
    <xf numFmtId="0" fontId="38" fillId="7" borderId="43" xfId="0" applyFont="1" applyFill="1" applyBorder="1" applyAlignment="1" applyProtection="1">
      <alignment horizontal="center" vertical="center"/>
      <protection locked="0"/>
    </xf>
    <xf numFmtId="0" fontId="38" fillId="7" borderId="44" xfId="0" applyFont="1" applyFill="1" applyBorder="1" applyAlignment="1" applyProtection="1">
      <alignment horizontal="center" vertical="center"/>
      <protection locked="0"/>
    </xf>
    <xf numFmtId="0" fontId="38" fillId="7" borderId="49" xfId="0" applyFont="1" applyFill="1" applyBorder="1" applyAlignment="1" applyProtection="1">
      <alignment horizontal="center" vertical="center"/>
      <protection locked="0"/>
    </xf>
    <xf numFmtId="0" fontId="38" fillId="7" borderId="0" xfId="0" applyFont="1" applyFill="1" applyAlignment="1" applyProtection="1">
      <alignment horizontal="center" vertical="center"/>
      <protection locked="0"/>
    </xf>
    <xf numFmtId="0" fontId="38" fillId="7" borderId="45" xfId="0" applyFont="1" applyFill="1" applyBorder="1" applyAlignment="1" applyProtection="1">
      <alignment horizontal="center" vertical="center"/>
      <protection locked="0"/>
    </xf>
    <xf numFmtId="0" fontId="38" fillId="7" borderId="50" xfId="0" applyFont="1" applyFill="1" applyBorder="1" applyAlignment="1" applyProtection="1">
      <alignment horizontal="center" vertical="center"/>
      <protection locked="0"/>
    </xf>
    <xf numFmtId="0" fontId="38" fillId="7" borderId="46" xfId="0" applyFont="1" applyFill="1" applyBorder="1" applyAlignment="1" applyProtection="1">
      <alignment horizontal="center" vertical="center"/>
      <protection locked="0"/>
    </xf>
    <xf numFmtId="0" fontId="38" fillId="7" borderId="47" xfId="0" applyFont="1" applyFill="1" applyBorder="1" applyAlignment="1" applyProtection="1">
      <alignment horizontal="center" vertical="center"/>
      <protection locked="0"/>
    </xf>
    <xf numFmtId="0" fontId="39" fillId="2" borderId="11" xfId="0" applyFont="1" applyFill="1" applyBorder="1" applyProtection="1">
      <protection locked="0"/>
    </xf>
    <xf numFmtId="0" fontId="39" fillId="2" borderId="13" xfId="0" applyFont="1" applyFill="1" applyBorder="1" applyProtection="1">
      <protection locked="0"/>
    </xf>
    <xf numFmtId="0" fontId="40" fillId="2" borderId="7" xfId="0" applyFont="1" applyFill="1" applyBorder="1" applyProtection="1">
      <protection locked="0"/>
    </xf>
    <xf numFmtId="0" fontId="40" fillId="2" borderId="4" xfId="0" applyFont="1" applyFill="1" applyBorder="1" applyProtection="1">
      <protection locked="0"/>
    </xf>
    <xf numFmtId="0" fontId="40" fillId="2" borderId="3" xfId="0" applyFont="1" applyFill="1" applyBorder="1" applyProtection="1">
      <protection locked="0"/>
    </xf>
    <xf numFmtId="0" fontId="40" fillId="2" borderId="9" xfId="0" applyFont="1" applyFill="1" applyBorder="1" applyProtection="1">
      <protection locked="0"/>
    </xf>
    <xf numFmtId="0" fontId="40" fillId="2" borderId="5" xfId="0" applyFont="1" applyFill="1" applyBorder="1" applyProtection="1">
      <protection locked="0"/>
    </xf>
    <xf numFmtId="0" fontId="40" fillId="2" borderId="10" xfId="0" applyFont="1" applyFill="1" applyBorder="1" applyProtection="1">
      <protection locked="0"/>
    </xf>
    <xf numFmtId="0" fontId="39" fillId="2" borderId="9" xfId="0" applyFont="1" applyFill="1" applyBorder="1" applyProtection="1">
      <protection locked="0"/>
    </xf>
    <xf numFmtId="0" fontId="39" fillId="2" borderId="10" xfId="0" applyFont="1" applyFill="1" applyBorder="1" applyProtection="1">
      <protection locked="0"/>
    </xf>
    <xf numFmtId="0" fontId="39" fillId="2" borderId="14" xfId="0" applyFont="1" applyFill="1" applyBorder="1" applyProtection="1">
      <protection locked="0"/>
    </xf>
    <xf numFmtId="0" fontId="39" fillId="2" borderId="16" xfId="0" applyFont="1" applyFill="1" applyBorder="1" applyProtection="1">
      <protection locked="0"/>
    </xf>
    <xf numFmtId="0" fontId="79" fillId="2" borderId="0" xfId="0" applyFont="1" applyFill="1" applyAlignment="1" applyProtection="1">
      <alignment horizontal="center"/>
      <protection locked="0"/>
    </xf>
    <xf numFmtId="0" fontId="39" fillId="6" borderId="51" xfId="0" applyFont="1" applyFill="1" applyBorder="1" applyAlignment="1" applyProtection="1">
      <alignment horizontal="center" vertical="center" wrapText="1"/>
      <protection locked="0"/>
    </xf>
    <xf numFmtId="0" fontId="39" fillId="6" borderId="52" xfId="0" applyFont="1" applyFill="1" applyBorder="1" applyAlignment="1" applyProtection="1">
      <alignment horizontal="center" vertical="center" wrapText="1"/>
      <protection locked="0"/>
    </xf>
    <xf numFmtId="0" fontId="71" fillId="5" borderId="30" xfId="0" applyFont="1" applyFill="1" applyBorder="1" applyAlignment="1" applyProtection="1">
      <alignment horizontal="left" vertical="top" wrapText="1"/>
      <protection locked="0"/>
    </xf>
    <xf numFmtId="0" fontId="71" fillId="5" borderId="13" xfId="0" applyFont="1" applyFill="1" applyBorder="1" applyAlignment="1" applyProtection="1">
      <alignment horizontal="left" vertical="top" wrapText="1"/>
      <protection locked="0"/>
    </xf>
    <xf numFmtId="0" fontId="71" fillId="5" borderId="31" xfId="0" applyFont="1" applyFill="1" applyBorder="1" applyAlignment="1" applyProtection="1">
      <alignment horizontal="left" vertical="top" wrapText="1"/>
      <protection locked="0"/>
    </xf>
    <xf numFmtId="0" fontId="71" fillId="5" borderId="10" xfId="0" applyFont="1" applyFill="1" applyBorder="1" applyAlignment="1" applyProtection="1">
      <alignment horizontal="left" vertical="top" wrapText="1"/>
      <protection locked="0"/>
    </xf>
    <xf numFmtId="0" fontId="39" fillId="2" borderId="103" xfId="0" applyFont="1" applyFill="1" applyBorder="1" applyProtection="1">
      <protection locked="0"/>
    </xf>
    <xf numFmtId="0" fontId="39" fillId="2" borderId="104" xfId="0" applyFont="1" applyFill="1" applyBorder="1" applyProtection="1">
      <protection locked="0"/>
    </xf>
    <xf numFmtId="0" fontId="5" fillId="2" borderId="0" xfId="0" applyFont="1" applyFill="1" applyAlignment="1" applyProtection="1">
      <alignment horizontal="left" vertical="top" wrapText="1"/>
      <protection locked="0"/>
    </xf>
    <xf numFmtId="165" fontId="49" fillId="6" borderId="49" xfId="0" applyNumberFormat="1" applyFont="1" applyFill="1" applyBorder="1" applyAlignment="1">
      <alignment vertical="center"/>
    </xf>
    <xf numFmtId="165" fontId="49" fillId="6" borderId="0" xfId="0" applyNumberFormat="1" applyFont="1" applyFill="1" applyAlignment="1">
      <alignment vertical="center"/>
    </xf>
    <xf numFmtId="0" fontId="55" fillId="7" borderId="52" xfId="0" applyFont="1" applyFill="1" applyBorder="1" applyAlignment="1" applyProtection="1">
      <alignment horizontal="center" vertical="center" wrapText="1"/>
      <protection locked="0"/>
    </xf>
    <xf numFmtId="165" fontId="83" fillId="3" borderId="50" xfId="0" applyNumberFormat="1" applyFont="1" applyFill="1" applyBorder="1" applyAlignment="1">
      <alignment horizontal="center" vertical="center"/>
    </xf>
    <xf numFmtId="165" fontId="83" fillId="3" borderId="46" xfId="0" applyNumberFormat="1" applyFont="1" applyFill="1" applyBorder="1" applyAlignment="1">
      <alignment horizontal="center" vertical="center"/>
    </xf>
    <xf numFmtId="165" fontId="83" fillId="3" borderId="47" xfId="0" applyNumberFormat="1" applyFont="1" applyFill="1" applyBorder="1" applyAlignment="1">
      <alignment horizontal="center" vertical="center"/>
    </xf>
    <xf numFmtId="0" fontId="60" fillId="6" borderId="51" xfId="67" applyFont="1" applyFill="1" applyBorder="1" applyAlignment="1" applyProtection="1">
      <alignment horizontal="left" vertical="center"/>
      <protection locked="0"/>
    </xf>
    <xf numFmtId="0" fontId="60" fillId="6" borderId="52" xfId="67" applyFont="1" applyFill="1" applyBorder="1" applyAlignment="1" applyProtection="1">
      <alignment horizontal="left" vertical="center"/>
      <protection locked="0"/>
    </xf>
    <xf numFmtId="0" fontId="60" fillId="6" borderId="53" xfId="67" applyFont="1" applyFill="1" applyBorder="1" applyAlignment="1" applyProtection="1">
      <alignment horizontal="left" vertical="center"/>
      <protection locked="0"/>
    </xf>
    <xf numFmtId="0" fontId="49" fillId="6" borderId="42" xfId="0" applyFont="1" applyFill="1" applyBorder="1" applyAlignment="1" applyProtection="1">
      <alignment horizontal="left" vertical="center"/>
      <protection locked="0"/>
    </xf>
    <xf numFmtId="0" fontId="49" fillId="6" borderId="43" xfId="0" applyFont="1" applyFill="1" applyBorder="1" applyAlignment="1" applyProtection="1">
      <alignment horizontal="left" vertical="center"/>
      <protection locked="0"/>
    </xf>
    <xf numFmtId="165" fontId="49" fillId="6" borderId="50" xfId="0" applyNumberFormat="1" applyFont="1" applyFill="1" applyBorder="1" applyAlignment="1">
      <alignment vertical="center"/>
    </xf>
    <xf numFmtId="165" fontId="49" fillId="6" borderId="46" xfId="0" applyNumberFormat="1" applyFont="1" applyFill="1" applyBorder="1" applyAlignment="1">
      <alignment vertical="center"/>
    </xf>
    <xf numFmtId="165" fontId="54" fillId="3" borderId="32" xfId="0" applyNumberFormat="1" applyFont="1" applyFill="1" applyBorder="1" applyAlignment="1">
      <alignment horizontal="right" vertical="center" indent="1"/>
    </xf>
    <xf numFmtId="165" fontId="54" fillId="3" borderId="33" xfId="0" applyNumberFormat="1" applyFont="1" applyFill="1" applyBorder="1" applyAlignment="1">
      <alignment horizontal="right" vertical="center" indent="1"/>
    </xf>
    <xf numFmtId="0" fontId="39" fillId="2" borderId="7" xfId="0" applyFont="1" applyFill="1" applyBorder="1" applyProtection="1">
      <protection locked="0"/>
    </xf>
    <xf numFmtId="0" fontId="39" fillId="2" borderId="3" xfId="0" applyFont="1" applyFill="1" applyBorder="1" applyProtection="1">
      <protection locked="0"/>
    </xf>
    <xf numFmtId="0" fontId="49" fillId="6" borderId="49" xfId="0" applyFont="1" applyFill="1" applyBorder="1" applyAlignment="1" applyProtection="1">
      <alignment horizontal="left" vertical="center"/>
      <protection locked="0"/>
    </xf>
    <xf numFmtId="0" fontId="49" fillId="6" borderId="0" xfId="0" applyFont="1" applyFill="1" applyAlignment="1" applyProtection="1">
      <alignment horizontal="left" vertical="center"/>
      <protection locked="0"/>
    </xf>
    <xf numFmtId="0" fontId="54" fillId="0" borderId="52" xfId="0" applyFont="1" applyBorder="1" applyAlignment="1" applyProtection="1">
      <alignment horizontal="right" vertical="center"/>
      <protection locked="0"/>
    </xf>
    <xf numFmtId="0" fontId="71" fillId="5" borderId="11" xfId="0" applyFont="1" applyFill="1" applyBorder="1" applyAlignment="1" applyProtection="1">
      <alignment horizontal="center" vertical="top" wrapText="1"/>
      <protection locked="0"/>
    </xf>
    <xf numFmtId="0" fontId="71" fillId="5" borderId="13" xfId="0" applyFont="1" applyFill="1" applyBorder="1" applyAlignment="1" applyProtection="1">
      <alignment horizontal="center" vertical="top" wrapText="1"/>
      <protection locked="0"/>
    </xf>
    <xf numFmtId="0" fontId="71" fillId="5" borderId="101" xfId="0" applyFont="1" applyFill="1" applyBorder="1" applyAlignment="1" applyProtection="1">
      <alignment horizontal="center" vertical="top" wrapText="1"/>
      <protection locked="0"/>
    </xf>
    <xf numFmtId="0" fontId="71" fillId="5" borderId="102" xfId="0" applyFont="1" applyFill="1" applyBorder="1" applyAlignment="1" applyProtection="1">
      <alignment horizontal="center" vertical="top" wrapText="1"/>
      <protection locked="0"/>
    </xf>
    <xf numFmtId="0" fontId="57" fillId="2" borderId="11" xfId="0" applyFont="1" applyFill="1" applyBorder="1" applyProtection="1">
      <protection locked="0"/>
    </xf>
    <xf numFmtId="0" fontId="57" fillId="2" borderId="13" xfId="0" applyFont="1" applyFill="1" applyBorder="1" applyProtection="1">
      <protection locked="0"/>
    </xf>
    <xf numFmtId="0" fontId="49" fillId="2" borderId="4" xfId="0" applyFont="1" applyFill="1" applyBorder="1" applyProtection="1">
      <protection locked="0"/>
    </xf>
    <xf numFmtId="0" fontId="49" fillId="2" borderId="0" xfId="0" applyFont="1" applyFill="1" applyAlignment="1" applyProtection="1">
      <alignment horizontal="center"/>
      <protection locked="0"/>
    </xf>
    <xf numFmtId="0" fontId="49" fillId="2" borderId="5" xfId="0" applyFont="1" applyFill="1" applyBorder="1" applyProtection="1">
      <protection locked="0"/>
    </xf>
    <xf numFmtId="0" fontId="39" fillId="2" borderId="21" xfId="0" applyFont="1" applyFill="1" applyBorder="1" applyProtection="1">
      <protection locked="0"/>
    </xf>
    <xf numFmtId="0" fontId="39" fillId="2" borderId="22" xfId="0" applyFont="1" applyFill="1" applyBorder="1" applyProtection="1">
      <protection locked="0"/>
    </xf>
    <xf numFmtId="0" fontId="40" fillId="2" borderId="23" xfId="0" applyFont="1" applyFill="1" applyBorder="1" applyProtection="1">
      <protection locked="0"/>
    </xf>
    <xf numFmtId="0" fontId="40" fillId="2" borderId="24" xfId="0" applyFont="1" applyFill="1" applyBorder="1" applyProtection="1">
      <protection locked="0"/>
    </xf>
    <xf numFmtId="0" fontId="40" fillId="2" borderId="25" xfId="0" applyFont="1" applyFill="1" applyBorder="1" applyProtection="1">
      <protection locked="0"/>
    </xf>
    <xf numFmtId="0" fontId="39" fillId="2" borderId="17" xfId="0" applyFont="1" applyFill="1" applyBorder="1" applyAlignment="1" applyProtection="1">
      <alignment vertical="center"/>
      <protection locked="0"/>
    </xf>
    <xf numFmtId="0" fontId="39" fillId="2" borderId="18" xfId="0" applyFont="1" applyFill="1" applyBorder="1" applyAlignment="1" applyProtection="1">
      <alignment vertical="center"/>
      <protection locked="0"/>
    </xf>
    <xf numFmtId="0" fontId="40" fillId="2" borderId="19" xfId="0" applyFont="1" applyFill="1" applyBorder="1" applyProtection="1">
      <protection locked="0"/>
    </xf>
    <xf numFmtId="0" fontId="40" fillId="2" borderId="20" xfId="0" applyFont="1" applyFill="1" applyBorder="1" applyProtection="1">
      <protection locked="0"/>
    </xf>
    <xf numFmtId="0" fontId="40" fillId="2" borderId="6" xfId="0" applyFont="1" applyFill="1" applyBorder="1" applyProtection="1">
      <protection locked="0"/>
    </xf>
    <xf numFmtId="0" fontId="80" fillId="2" borderId="11" xfId="0" applyFont="1" applyFill="1" applyBorder="1" applyAlignment="1" applyProtection="1">
      <alignment horizontal="left" vertical="top" wrapText="1"/>
      <protection locked="0"/>
    </xf>
    <xf numFmtId="0" fontId="80" fillId="2" borderId="13" xfId="0" applyFont="1" applyFill="1" applyBorder="1" applyAlignment="1" applyProtection="1">
      <alignment horizontal="left" vertical="top" wrapText="1"/>
      <protection locked="0"/>
    </xf>
    <xf numFmtId="0" fontId="80" fillId="2" borderId="9" xfId="0" applyFont="1" applyFill="1" applyBorder="1" applyAlignment="1" applyProtection="1">
      <alignment horizontal="left" vertical="top" wrapText="1"/>
      <protection locked="0"/>
    </xf>
    <xf numFmtId="0" fontId="80" fillId="2" borderId="10" xfId="0" applyFont="1" applyFill="1" applyBorder="1" applyAlignment="1" applyProtection="1">
      <alignment horizontal="left" vertical="top" wrapText="1"/>
      <protection locked="0"/>
    </xf>
    <xf numFmtId="0" fontId="40" fillId="2" borderId="14" xfId="0" applyFont="1" applyFill="1" applyBorder="1" applyProtection="1">
      <protection locked="0"/>
    </xf>
    <xf numFmtId="0" fontId="40" fillId="2" borderId="15" xfId="0" applyFont="1" applyFill="1" applyBorder="1" applyProtection="1">
      <protection locked="0"/>
    </xf>
    <xf numFmtId="0" fontId="40" fillId="2" borderId="16" xfId="0" applyFont="1" applyFill="1" applyBorder="1" applyProtection="1">
      <protection locked="0"/>
    </xf>
    <xf numFmtId="0" fontId="71" fillId="2" borderId="11" xfId="0" applyFont="1" applyFill="1" applyBorder="1" applyAlignment="1" applyProtection="1">
      <alignment horizontal="left" vertical="top" wrapText="1"/>
      <protection locked="0"/>
    </xf>
    <xf numFmtId="0" fontId="71" fillId="2" borderId="13" xfId="0" applyFont="1" applyFill="1" applyBorder="1" applyAlignment="1" applyProtection="1">
      <alignment horizontal="left" vertical="top" wrapText="1"/>
      <protection locked="0"/>
    </xf>
    <xf numFmtId="0" fontId="71" fillId="2" borderId="9" xfId="0" applyFont="1" applyFill="1" applyBorder="1" applyAlignment="1" applyProtection="1">
      <alignment horizontal="left" vertical="top" wrapText="1"/>
      <protection locked="0"/>
    </xf>
    <xf numFmtId="0" fontId="71" fillId="2" borderId="10" xfId="0" applyFont="1" applyFill="1" applyBorder="1" applyAlignment="1" applyProtection="1">
      <alignment horizontal="left" vertical="top" wrapText="1"/>
      <protection locked="0"/>
    </xf>
    <xf numFmtId="0" fontId="39" fillId="2" borderId="17" xfId="0" applyFont="1" applyFill="1" applyBorder="1" applyAlignment="1" applyProtection="1">
      <alignment wrapText="1"/>
      <protection locked="0"/>
    </xf>
    <xf numFmtId="0" fontId="39" fillId="2" borderId="18" xfId="0" applyFont="1" applyFill="1" applyBorder="1" applyAlignment="1" applyProtection="1">
      <alignment wrapText="1"/>
      <protection locked="0"/>
    </xf>
    <xf numFmtId="0" fontId="71" fillId="5" borderId="11" xfId="0" applyFont="1" applyFill="1" applyBorder="1" applyAlignment="1" applyProtection="1">
      <alignment horizontal="left" vertical="top" wrapText="1"/>
      <protection locked="0"/>
    </xf>
    <xf numFmtId="0" fontId="71" fillId="5" borderId="9" xfId="0" applyFont="1" applyFill="1" applyBorder="1" applyAlignment="1" applyProtection="1">
      <alignment horizontal="left" vertical="top" wrapText="1"/>
      <protection locked="0"/>
    </xf>
    <xf numFmtId="0" fontId="6" fillId="2" borderId="0" xfId="0" applyFont="1" applyFill="1" applyAlignment="1" applyProtection="1">
      <alignment horizontal="center"/>
      <protection locked="0"/>
    </xf>
    <xf numFmtId="0" fontId="8" fillId="6" borderId="51" xfId="0" applyFont="1" applyFill="1" applyBorder="1" applyAlignment="1" applyProtection="1">
      <alignment horizontal="center" vertical="center" wrapText="1"/>
      <protection locked="0"/>
    </xf>
    <xf numFmtId="0" fontId="8" fillId="6" borderId="52" xfId="0" applyFont="1" applyFill="1" applyBorder="1" applyAlignment="1" applyProtection="1">
      <alignment horizontal="center" vertical="center" wrapText="1"/>
      <protection locked="0"/>
    </xf>
    <xf numFmtId="0" fontId="0" fillId="2" borderId="5" xfId="0" applyFill="1" applyBorder="1" applyAlignment="1">
      <alignment horizontal="center"/>
    </xf>
    <xf numFmtId="0" fontId="38" fillId="2" borderId="5" xfId="0" applyFont="1" applyFill="1" applyBorder="1" applyAlignment="1">
      <alignment horizontal="center"/>
    </xf>
    <xf numFmtId="0" fontId="38" fillId="7" borderId="5" xfId="0" applyFont="1" applyFill="1" applyBorder="1" applyAlignment="1" applyProtection="1">
      <alignment horizontal="center"/>
      <protection locked="0"/>
    </xf>
    <xf numFmtId="0" fontId="45" fillId="2" borderId="0" xfId="0" applyFont="1" applyFill="1" applyAlignment="1">
      <alignment horizontal="center"/>
    </xf>
    <xf numFmtId="0" fontId="6" fillId="2" borderId="0" xfId="0" applyFont="1" applyFill="1" applyAlignment="1">
      <alignment horizontal="center"/>
    </xf>
    <xf numFmtId="0" fontId="39" fillId="2" borderId="5" xfId="0" applyFont="1" applyFill="1" applyBorder="1" applyProtection="1">
      <protection locked="0"/>
    </xf>
    <xf numFmtId="0" fontId="40" fillId="2" borderId="7" xfId="0" applyFont="1" applyFill="1" applyBorder="1" applyAlignment="1" applyProtection="1">
      <alignment horizontal="left"/>
      <protection locked="0"/>
    </xf>
    <xf numFmtId="0" fontId="40" fillId="2" borderId="4" xfId="0" applyFont="1" applyFill="1" applyBorder="1" applyAlignment="1" applyProtection="1">
      <alignment horizontal="left"/>
      <protection locked="0"/>
    </xf>
    <xf numFmtId="0" fontId="40" fillId="2" borderId="3" xfId="0" applyFont="1" applyFill="1" applyBorder="1" applyAlignment="1" applyProtection="1">
      <alignment horizontal="left"/>
      <protection locked="0"/>
    </xf>
    <xf numFmtId="0" fontId="2" fillId="2" borderId="4" xfId="0" applyFont="1" applyFill="1" applyBorder="1" applyProtection="1">
      <protection locked="0"/>
    </xf>
    <xf numFmtId="0" fontId="58" fillId="3" borderId="46" xfId="67" applyFont="1" applyFill="1" applyBorder="1" applyAlignment="1">
      <alignment horizontal="center" vertical="center"/>
    </xf>
    <xf numFmtId="0" fontId="59" fillId="6" borderId="42" xfId="67" applyFont="1" applyFill="1" applyBorder="1" applyAlignment="1">
      <alignment vertical="center"/>
    </xf>
    <xf numFmtId="0" fontId="59" fillId="6" borderId="43" xfId="67" applyFont="1" applyFill="1" applyBorder="1" applyAlignment="1">
      <alignment vertical="center"/>
    </xf>
    <xf numFmtId="0" fontId="59" fillId="6" borderId="49" xfId="67" applyFont="1" applyFill="1" applyBorder="1" applyAlignment="1">
      <alignment vertical="center"/>
    </xf>
    <xf numFmtId="0" fontId="59" fillId="6" borderId="0" xfId="67" applyFont="1" applyFill="1" applyAlignment="1">
      <alignment vertical="center"/>
    </xf>
    <xf numFmtId="0" fontId="59" fillId="6" borderId="50" xfId="67" applyFont="1" applyFill="1" applyBorder="1" applyAlignment="1">
      <alignment vertical="center"/>
    </xf>
    <xf numFmtId="0" fontId="59" fillId="6" borderId="46" xfId="67" applyFont="1" applyFill="1" applyBorder="1" applyAlignment="1">
      <alignment vertical="center"/>
    </xf>
    <xf numFmtId="0" fontId="59" fillId="6" borderId="42" xfId="67" applyFont="1" applyFill="1" applyBorder="1" applyAlignment="1">
      <alignment horizontal="left" vertical="center"/>
    </xf>
    <xf numFmtId="0" fontId="59" fillId="6" borderId="43" xfId="67" applyFont="1" applyFill="1" applyBorder="1" applyAlignment="1">
      <alignment horizontal="left" vertical="center"/>
    </xf>
    <xf numFmtId="0" fontId="59" fillId="6" borderId="49" xfId="67" applyFont="1" applyFill="1" applyBorder="1" applyAlignment="1">
      <alignment horizontal="left" vertical="center"/>
    </xf>
    <xf numFmtId="0" fontId="59" fillId="6" borderId="0" xfId="67" applyFont="1" applyFill="1" applyAlignment="1">
      <alignment horizontal="left" vertical="center"/>
    </xf>
    <xf numFmtId="0" fontId="59" fillId="6" borderId="50" xfId="67" applyFont="1" applyFill="1" applyBorder="1" applyAlignment="1">
      <alignment horizontal="left" vertical="center"/>
    </xf>
    <xf numFmtId="0" fontId="59" fillId="6" borderId="46" xfId="67" applyFont="1" applyFill="1" applyBorder="1" applyAlignment="1">
      <alignment horizontal="left" vertical="center"/>
    </xf>
    <xf numFmtId="0" fontId="58" fillId="3" borderId="0" xfId="67" applyFont="1" applyFill="1" applyAlignment="1" applyProtection="1">
      <alignment horizontal="right" vertical="center"/>
      <protection locked="0"/>
    </xf>
    <xf numFmtId="165" fontId="62" fillId="3" borderId="39" xfId="67" applyNumberFormat="1" applyFont="1" applyFill="1" applyBorder="1" applyAlignment="1">
      <alignment horizontal="center" vertical="center"/>
    </xf>
    <xf numFmtId="165" fontId="62" fillId="3" borderId="40" xfId="67" applyNumberFormat="1" applyFont="1" applyFill="1" applyBorder="1" applyAlignment="1">
      <alignment horizontal="center" vertical="center"/>
    </xf>
    <xf numFmtId="165" fontId="62" fillId="3" borderId="41" xfId="67" applyNumberFormat="1" applyFont="1" applyFill="1" applyBorder="1" applyAlignment="1">
      <alignment horizontal="center" vertical="center"/>
    </xf>
    <xf numFmtId="0" fontId="63" fillId="8" borderId="34" xfId="67" applyFont="1" applyFill="1" applyBorder="1" applyAlignment="1" applyProtection="1">
      <alignment horizontal="center" vertical="center"/>
      <protection locked="0"/>
    </xf>
    <xf numFmtId="0" fontId="63" fillId="8" borderId="0" xfId="67" applyFont="1" applyFill="1" applyAlignment="1" applyProtection="1">
      <alignment horizontal="center" vertical="center"/>
      <protection locked="0"/>
    </xf>
    <xf numFmtId="0" fontId="63" fillId="8" borderId="38" xfId="67" applyFont="1" applyFill="1" applyBorder="1" applyAlignment="1" applyProtection="1">
      <alignment horizontal="center" vertical="center"/>
      <protection locked="0"/>
    </xf>
    <xf numFmtId="0" fontId="63" fillId="8" borderId="35" xfId="67" applyFont="1" applyFill="1" applyBorder="1" applyAlignment="1" applyProtection="1">
      <alignment horizontal="center" vertical="center"/>
      <protection locked="0"/>
    </xf>
    <xf numFmtId="0" fontId="63" fillId="8" borderId="36" xfId="67" applyFont="1" applyFill="1" applyBorder="1" applyAlignment="1" applyProtection="1">
      <alignment horizontal="center" vertical="center"/>
      <protection locked="0"/>
    </xf>
    <xf numFmtId="0" fontId="63" fillId="8" borderId="37" xfId="67" applyFont="1" applyFill="1" applyBorder="1" applyAlignment="1" applyProtection="1">
      <alignment horizontal="center" vertical="center"/>
      <protection locked="0"/>
    </xf>
    <xf numFmtId="165" fontId="62" fillId="3" borderId="34" xfId="67" applyNumberFormat="1" applyFont="1" applyFill="1" applyBorder="1" applyAlignment="1">
      <alignment horizontal="center" vertical="center"/>
    </xf>
    <xf numFmtId="165" fontId="62" fillId="3" borderId="0" xfId="67" applyNumberFormat="1" applyFont="1" applyFill="1" applyAlignment="1">
      <alignment horizontal="center" vertical="center"/>
    </xf>
    <xf numFmtId="165" fontId="62" fillId="3" borderId="38" xfId="67" applyNumberFormat="1" applyFont="1" applyFill="1" applyBorder="1" applyAlignment="1">
      <alignment horizontal="center" vertical="center"/>
    </xf>
    <xf numFmtId="0" fontId="59" fillId="6" borderId="49" xfId="67" applyFont="1" applyFill="1" applyBorder="1" applyAlignment="1" applyProtection="1">
      <alignment horizontal="left" vertical="center"/>
      <protection locked="0"/>
    </xf>
    <xf numFmtId="0" fontId="59" fillId="6" borderId="0" xfId="67" applyFont="1" applyFill="1" applyAlignment="1" applyProtection="1">
      <alignment horizontal="left" vertical="center"/>
      <protection locked="0"/>
    </xf>
    <xf numFmtId="0" fontId="59" fillId="6" borderId="42" xfId="67" applyFont="1" applyFill="1" applyBorder="1" applyAlignment="1" applyProtection="1">
      <alignment horizontal="left" vertical="center"/>
      <protection locked="0"/>
    </xf>
    <xf numFmtId="0" fontId="59" fillId="6" borderId="43" xfId="67" applyFont="1" applyFill="1" applyBorder="1" applyAlignment="1" applyProtection="1">
      <alignment horizontal="left" vertical="center"/>
      <protection locked="0"/>
    </xf>
    <xf numFmtId="0" fontId="59" fillId="6" borderId="49" xfId="67" applyFont="1" applyFill="1" applyBorder="1" applyAlignment="1" applyProtection="1">
      <alignment vertical="center"/>
      <protection locked="0"/>
    </xf>
    <xf numFmtId="0" fontId="59" fillId="6" borderId="0" xfId="67" applyFont="1" applyFill="1" applyAlignment="1" applyProtection="1">
      <alignment vertical="center"/>
      <protection locked="0"/>
    </xf>
    <xf numFmtId="0" fontId="64" fillId="8" borderId="35" xfId="67" applyFont="1" applyFill="1" applyBorder="1" applyAlignment="1" applyProtection="1">
      <alignment horizontal="center" vertical="center"/>
      <protection locked="0"/>
    </xf>
    <xf numFmtId="0" fontId="64" fillId="8" borderId="36" xfId="67" applyFont="1" applyFill="1" applyBorder="1" applyAlignment="1" applyProtection="1">
      <alignment horizontal="center" vertical="center"/>
      <protection locked="0"/>
    </xf>
    <xf numFmtId="0" fontId="64" fillId="8" borderId="37" xfId="67" applyFont="1" applyFill="1" applyBorder="1" applyAlignment="1" applyProtection="1">
      <alignment horizontal="center" vertical="center"/>
      <protection locked="0"/>
    </xf>
    <xf numFmtId="165" fontId="68" fillId="7" borderId="39" xfId="67" applyNumberFormat="1" applyFont="1" applyFill="1" applyBorder="1" applyAlignment="1">
      <alignment horizontal="center" vertical="center"/>
    </xf>
    <xf numFmtId="165" fontId="68" fillId="7" borderId="40" xfId="67" applyNumberFormat="1" applyFont="1" applyFill="1" applyBorder="1" applyAlignment="1">
      <alignment horizontal="center" vertical="center"/>
    </xf>
    <xf numFmtId="165" fontId="68" fillId="7" borderId="41" xfId="67" applyNumberFormat="1" applyFont="1" applyFill="1" applyBorder="1" applyAlignment="1">
      <alignment horizontal="center" vertical="center"/>
    </xf>
    <xf numFmtId="182" fontId="68" fillId="7" borderId="39" xfId="69" applyNumberFormat="1" applyFont="1" applyFill="1" applyBorder="1" applyAlignment="1" applyProtection="1">
      <alignment horizontal="center" vertical="center"/>
    </xf>
    <xf numFmtId="182" fontId="68" fillId="7" borderId="40" xfId="69" applyNumberFormat="1" applyFont="1" applyFill="1" applyBorder="1" applyAlignment="1" applyProtection="1">
      <alignment horizontal="center" vertical="center"/>
    </xf>
    <xf numFmtId="182" fontId="68" fillId="7" borderId="41" xfId="69" applyNumberFormat="1" applyFont="1" applyFill="1" applyBorder="1" applyAlignment="1" applyProtection="1">
      <alignment horizontal="center" vertical="center"/>
    </xf>
    <xf numFmtId="0" fontId="51" fillId="6" borderId="51" xfId="0" applyFont="1" applyFill="1" applyBorder="1" applyAlignment="1">
      <alignment horizontal="center" vertical="center"/>
    </xf>
    <xf numFmtId="0" fontId="51" fillId="6" borderId="52" xfId="0" applyFont="1" applyFill="1" applyBorder="1" applyAlignment="1">
      <alignment horizontal="center" vertical="center"/>
    </xf>
    <xf numFmtId="0" fontId="51" fillId="6" borderId="53" xfId="0" applyFont="1" applyFill="1" applyBorder="1" applyAlignment="1">
      <alignment horizontal="center" vertical="center"/>
    </xf>
    <xf numFmtId="0" fontId="6" fillId="2" borderId="0" xfId="0" applyFont="1" applyFill="1" applyAlignment="1">
      <alignment horizontal="left"/>
    </xf>
    <xf numFmtId="0" fontId="38" fillId="2" borderId="4" xfId="0" applyFont="1" applyFill="1" applyBorder="1" applyAlignment="1">
      <alignment horizontal="center"/>
    </xf>
    <xf numFmtId="3" fontId="38" fillId="2" borderId="5" xfId="0" applyNumberFormat="1" applyFont="1" applyFill="1" applyBorder="1" applyAlignment="1">
      <alignment horizontal="center"/>
    </xf>
    <xf numFmtId="0" fontId="7" fillId="3" borderId="87"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0" xfId="0" applyFont="1" applyFill="1" applyAlignment="1">
      <alignment horizontal="center" vertical="center"/>
    </xf>
    <xf numFmtId="0" fontId="7" fillId="3" borderId="13" xfId="0" applyFont="1" applyFill="1" applyBorder="1" applyAlignment="1">
      <alignment horizontal="center" vertical="center"/>
    </xf>
    <xf numFmtId="0" fontId="7" fillId="3" borderId="50" xfId="0" applyFont="1" applyFill="1" applyBorder="1" applyAlignment="1">
      <alignment horizontal="center" vertical="center"/>
    </xf>
    <xf numFmtId="0" fontId="7" fillId="3" borderId="46" xfId="0" applyFont="1" applyFill="1" applyBorder="1" applyAlignment="1">
      <alignment horizontal="center" vertical="center"/>
    </xf>
    <xf numFmtId="0" fontId="7" fillId="3" borderId="88" xfId="0" applyFont="1" applyFill="1" applyBorder="1" applyAlignment="1">
      <alignment horizontal="center" vertical="center"/>
    </xf>
    <xf numFmtId="0" fontId="8" fillId="6" borderId="77" xfId="0" applyFont="1" applyFill="1" applyBorder="1" applyAlignment="1">
      <alignment horizontal="center" vertical="center"/>
    </xf>
    <xf numFmtId="0" fontId="8" fillId="6" borderId="78" xfId="0" applyFont="1" applyFill="1" applyBorder="1" applyAlignment="1">
      <alignment horizontal="center" vertical="center"/>
    </xf>
    <xf numFmtId="0" fontId="8" fillId="6" borderId="54" xfId="0" applyFont="1" applyFill="1" applyBorder="1" applyAlignment="1">
      <alignment horizontal="center" vertical="center"/>
    </xf>
    <xf numFmtId="0" fontId="8" fillId="6" borderId="55" xfId="0" applyFont="1" applyFill="1" applyBorder="1" applyAlignment="1">
      <alignment horizontal="center" vertical="center"/>
    </xf>
    <xf numFmtId="0" fontId="8" fillId="6" borderId="80" xfId="0" applyFont="1" applyFill="1" applyBorder="1" applyAlignment="1">
      <alignment horizontal="center" vertical="center"/>
    </xf>
    <xf numFmtId="0" fontId="44" fillId="6" borderId="79" xfId="0" applyFont="1" applyFill="1" applyBorder="1" applyAlignment="1">
      <alignment horizontal="center"/>
    </xf>
    <xf numFmtId="0" fontId="44" fillId="6" borderId="80" xfId="0" applyFont="1" applyFill="1" applyBorder="1" applyAlignment="1">
      <alignment horizontal="center"/>
    </xf>
    <xf numFmtId="0" fontId="7" fillId="3" borderId="7" xfId="0" applyFont="1" applyFill="1" applyBorder="1" applyAlignment="1">
      <alignment horizontal="center"/>
    </xf>
    <xf numFmtId="0" fontId="7" fillId="3" borderId="3" xfId="0" applyFont="1" applyFill="1" applyBorder="1" applyAlignment="1">
      <alignment horizontal="center"/>
    </xf>
    <xf numFmtId="0" fontId="44" fillId="6" borderId="7" xfId="0" applyFont="1" applyFill="1" applyBorder="1" applyAlignment="1">
      <alignment horizontal="center"/>
    </xf>
    <xf numFmtId="0" fontId="44" fillId="6" borderId="3" xfId="0" applyFont="1" applyFill="1" applyBorder="1" applyAlignment="1">
      <alignment horizontal="center"/>
    </xf>
    <xf numFmtId="14" fontId="7" fillId="3" borderId="84" xfId="0" applyNumberFormat="1" applyFont="1" applyFill="1" applyBorder="1" applyAlignment="1">
      <alignment horizontal="center"/>
    </xf>
    <xf numFmtId="14" fontId="7" fillId="3" borderId="85" xfId="0" applyNumberFormat="1" applyFont="1" applyFill="1" applyBorder="1" applyAlignment="1">
      <alignment horizontal="center"/>
    </xf>
    <xf numFmtId="165" fontId="38" fillId="2" borderId="5" xfId="0" applyNumberFormat="1" applyFont="1" applyFill="1" applyBorder="1" applyAlignment="1">
      <alignment horizontal="center"/>
    </xf>
    <xf numFmtId="0" fontId="7" fillId="2" borderId="0" xfId="0" applyFont="1" applyFill="1" applyAlignment="1">
      <alignment horizontal="left"/>
    </xf>
    <xf numFmtId="0" fontId="6" fillId="2" borderId="0" xfId="0" applyFont="1" applyFill="1" applyAlignment="1">
      <alignment horizontal="left" vertical="center"/>
    </xf>
    <xf numFmtId="166" fontId="0" fillId="2" borderId="1" xfId="0" applyNumberFormat="1" applyFill="1" applyBorder="1" applyAlignment="1">
      <alignment horizontal="left" indent="1"/>
    </xf>
    <xf numFmtId="0" fontId="0" fillId="2" borderId="26" xfId="0" applyFill="1" applyBorder="1" applyAlignment="1">
      <alignment horizontal="left" indent="1"/>
    </xf>
    <xf numFmtId="165" fontId="0" fillId="2" borderId="26" xfId="0" applyNumberFormat="1" applyFill="1" applyBorder="1" applyAlignment="1">
      <alignment horizontal="left" indent="1"/>
    </xf>
    <xf numFmtId="1" fontId="0" fillId="2" borderId="26" xfId="0" applyNumberFormat="1" applyFill="1" applyBorder="1" applyAlignment="1">
      <alignment horizontal="left" indent="1"/>
    </xf>
    <xf numFmtId="0" fontId="11" fillId="2" borderId="0" xfId="0" applyFont="1" applyFill="1" applyAlignment="1">
      <alignment horizontal="left" vertical="top" wrapText="1"/>
    </xf>
    <xf numFmtId="0" fontId="8" fillId="6" borderId="51" xfId="0" applyFont="1" applyFill="1" applyBorder="1" applyAlignment="1">
      <alignment vertical="center"/>
    </xf>
    <xf numFmtId="0" fontId="8" fillId="6" borderId="52" xfId="0" applyFont="1" applyFill="1" applyBorder="1" applyAlignment="1">
      <alignment vertical="center"/>
    </xf>
    <xf numFmtId="0" fontId="7" fillId="3" borderId="98" xfId="0" applyFont="1" applyFill="1" applyBorder="1" applyAlignment="1">
      <alignment horizontal="left" vertical="top" wrapText="1"/>
    </xf>
    <xf numFmtId="0" fontId="7" fillId="3" borderId="99" xfId="0" applyFont="1" applyFill="1" applyBorder="1" applyAlignment="1">
      <alignment horizontal="left" vertical="top" wrapText="1"/>
    </xf>
    <xf numFmtId="0" fontId="7" fillId="3" borderId="0" xfId="0" applyFont="1" applyFill="1" applyAlignment="1">
      <alignment horizontal="left" vertical="top" wrapText="1"/>
    </xf>
    <xf numFmtId="0" fontId="7" fillId="3" borderId="94" xfId="0" applyFont="1" applyFill="1" applyBorder="1" applyAlignment="1">
      <alignment horizontal="left" vertical="top" wrapText="1"/>
    </xf>
    <xf numFmtId="0" fontId="7" fillId="3" borderId="100" xfId="0" applyFont="1" applyFill="1" applyBorder="1" applyAlignment="1">
      <alignment horizontal="left" vertical="top" wrapText="1"/>
    </xf>
    <xf numFmtId="0" fontId="7" fillId="3" borderId="96" xfId="0" applyFont="1" applyFill="1" applyBorder="1" applyAlignment="1">
      <alignment horizontal="left" vertical="top" wrapText="1"/>
    </xf>
    <xf numFmtId="0" fontId="2" fillId="6" borderId="91" xfId="0" applyFont="1" applyFill="1" applyBorder="1" applyAlignment="1">
      <alignment horizontal="center"/>
    </xf>
    <xf numFmtId="0" fontId="2" fillId="6" borderId="92" xfId="0" applyFont="1" applyFill="1" applyBorder="1" applyAlignment="1">
      <alignment horizontal="center"/>
    </xf>
    <xf numFmtId="0" fontId="38" fillId="0" borderId="0" xfId="0" applyFont="1" applyAlignment="1">
      <alignment horizontal="left" vertical="top" wrapText="1"/>
    </xf>
    <xf numFmtId="0" fontId="6" fillId="6" borderId="0" xfId="0" applyFont="1" applyFill="1" applyAlignment="1">
      <alignment vertical="center"/>
    </xf>
  </cellXfs>
  <cellStyles count="524">
    <cellStyle name="=C:\WINNT\SYSTEM32\COMMAND.COM" xfId="71" xr:uid="{00000000-0005-0000-0000-000000000000}"/>
    <cellStyle name="Calc Currency (0)" xfId="72" xr:uid="{00000000-0005-0000-0000-000001000000}"/>
    <cellStyle name="Calc Currency (2)" xfId="73" xr:uid="{00000000-0005-0000-0000-000002000000}"/>
    <cellStyle name="Calc Percent (0)" xfId="74" xr:uid="{00000000-0005-0000-0000-000003000000}"/>
    <cellStyle name="Calc Percent (1)" xfId="75" xr:uid="{00000000-0005-0000-0000-000004000000}"/>
    <cellStyle name="Calc Percent (2)" xfId="76" xr:uid="{00000000-0005-0000-0000-000005000000}"/>
    <cellStyle name="Calc Units (0)" xfId="77" xr:uid="{00000000-0005-0000-0000-000006000000}"/>
    <cellStyle name="Calc Units (1)" xfId="78" xr:uid="{00000000-0005-0000-0000-000007000000}"/>
    <cellStyle name="Calc Units (2)" xfId="79" xr:uid="{00000000-0005-0000-0000-000008000000}"/>
    <cellStyle name="Comma  - Style1" xfId="80" xr:uid="{00000000-0005-0000-0000-000009000000}"/>
    <cellStyle name="Comma  - Style2" xfId="81" xr:uid="{00000000-0005-0000-0000-00000A000000}"/>
    <cellStyle name="Comma  - Style3" xfId="82" xr:uid="{00000000-0005-0000-0000-00000B000000}"/>
    <cellStyle name="Comma  - Style4" xfId="83" xr:uid="{00000000-0005-0000-0000-00000C000000}"/>
    <cellStyle name="Comma  - Style5" xfId="84" xr:uid="{00000000-0005-0000-0000-00000D000000}"/>
    <cellStyle name="Comma  - Style6" xfId="85" xr:uid="{00000000-0005-0000-0000-00000E000000}"/>
    <cellStyle name="Comma  - Style7" xfId="86" xr:uid="{00000000-0005-0000-0000-00000F000000}"/>
    <cellStyle name="Comma  - Style8" xfId="87" xr:uid="{00000000-0005-0000-0000-000010000000}"/>
    <cellStyle name="Comma [00]" xfId="88" xr:uid="{00000000-0005-0000-0000-000011000000}"/>
    <cellStyle name="Comma 2" xfId="68" xr:uid="{00000000-0005-0000-0000-000012000000}"/>
    <cellStyle name="Currency" xfId="522" builtinId="4"/>
    <cellStyle name="Currency [00]" xfId="89" xr:uid="{00000000-0005-0000-0000-000014000000}"/>
    <cellStyle name="Currency 2" xfId="70" xr:uid="{00000000-0005-0000-0000-000015000000}"/>
    <cellStyle name="Date Short" xfId="90" xr:uid="{00000000-0005-0000-0000-000016000000}"/>
    <cellStyle name="Enter Currency (0)" xfId="91" xr:uid="{00000000-0005-0000-0000-000017000000}"/>
    <cellStyle name="Enter Currency (2)" xfId="92" xr:uid="{00000000-0005-0000-0000-000018000000}"/>
    <cellStyle name="Enter Units (0)" xfId="93" xr:uid="{00000000-0005-0000-0000-000019000000}"/>
    <cellStyle name="Enter Units (1)" xfId="94" xr:uid="{00000000-0005-0000-0000-00001A000000}"/>
    <cellStyle name="Enter Units (2)" xfId="95" xr:uid="{00000000-0005-0000-0000-00001B00000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Followed Hyperlink" xfId="411" builtinId="9" hidden="1"/>
    <cellStyle name="Followed Hyperlink" xfId="413" builtinId="9" hidden="1"/>
    <cellStyle name="Followed Hyperlink" xfId="415" builtinId="9" hidden="1"/>
    <cellStyle name="Followed Hyperlink" xfId="417" builtinId="9" hidden="1"/>
    <cellStyle name="Followed Hyperlink" xfId="419" builtinId="9" hidden="1"/>
    <cellStyle name="Followed Hyperlink" xfId="421" builtinId="9" hidden="1"/>
    <cellStyle name="Followed Hyperlink" xfId="423" builtinId="9" hidden="1"/>
    <cellStyle name="Followed Hyperlink" xfId="425" builtinId="9" hidden="1"/>
    <cellStyle name="Followed Hyperlink" xfId="427" builtinId="9" hidden="1"/>
    <cellStyle name="Followed Hyperlink" xfId="429" builtinId="9" hidden="1"/>
    <cellStyle name="Followed Hyperlink" xfId="431" builtinId="9" hidden="1"/>
    <cellStyle name="Followed Hyperlink" xfId="433" builtinId="9" hidden="1"/>
    <cellStyle name="Followed Hyperlink" xfId="435" builtinId="9" hidden="1"/>
    <cellStyle name="Followed Hyperlink" xfId="437" builtinId="9" hidden="1"/>
    <cellStyle name="Followed Hyperlink" xfId="439" builtinId="9" hidden="1"/>
    <cellStyle name="Followed Hyperlink" xfId="441" builtinId="9" hidden="1"/>
    <cellStyle name="Followed Hyperlink" xfId="443" builtinId="9" hidden="1"/>
    <cellStyle name="Followed Hyperlink" xfId="445" builtinId="9" hidden="1"/>
    <cellStyle name="Followed Hyperlink" xfId="447" builtinId="9" hidden="1"/>
    <cellStyle name="Followed Hyperlink" xfId="449" builtinId="9" hidden="1"/>
    <cellStyle name="Followed Hyperlink" xfId="451" builtinId="9" hidden="1"/>
    <cellStyle name="Followed Hyperlink" xfId="453" builtinId="9" hidden="1"/>
    <cellStyle name="Followed Hyperlink" xfId="455" builtinId="9" hidden="1"/>
    <cellStyle name="Followed Hyperlink" xfId="457" builtinId="9" hidden="1"/>
    <cellStyle name="Followed Hyperlink" xfId="459" builtinId="9" hidden="1"/>
    <cellStyle name="Followed Hyperlink" xfId="461" builtinId="9" hidden="1"/>
    <cellStyle name="Followed Hyperlink" xfId="463" builtinId="9" hidden="1"/>
    <cellStyle name="Followed Hyperlink" xfId="465" builtinId="9" hidden="1"/>
    <cellStyle name="Followed Hyperlink" xfId="467" builtinId="9" hidden="1"/>
    <cellStyle name="Followed Hyperlink" xfId="469" builtinId="9" hidden="1"/>
    <cellStyle name="Followed Hyperlink" xfId="471" builtinId="9" hidden="1"/>
    <cellStyle name="Followed Hyperlink" xfId="473" builtinId="9" hidden="1"/>
    <cellStyle name="Followed Hyperlink" xfId="475" builtinId="9" hidden="1"/>
    <cellStyle name="Followed Hyperlink" xfId="477" builtinId="9" hidden="1"/>
    <cellStyle name="Followed Hyperlink" xfId="479" builtinId="9" hidden="1"/>
    <cellStyle name="Followed Hyperlink" xfId="481" builtinId="9" hidden="1"/>
    <cellStyle name="Followed Hyperlink" xfId="483" builtinId="9" hidden="1"/>
    <cellStyle name="Followed Hyperlink" xfId="485" builtinId="9" hidden="1"/>
    <cellStyle name="Followed Hyperlink" xfId="487" builtinId="9" hidden="1"/>
    <cellStyle name="Followed Hyperlink" xfId="489" builtinId="9" hidden="1"/>
    <cellStyle name="Followed Hyperlink" xfId="491" builtinId="9" hidden="1"/>
    <cellStyle name="Followed Hyperlink" xfId="493" builtinId="9" hidden="1"/>
    <cellStyle name="Followed Hyperlink" xfId="495" builtinId="9" hidden="1"/>
    <cellStyle name="Followed Hyperlink" xfId="497" builtinId="9" hidden="1"/>
    <cellStyle name="Followed Hyperlink" xfId="499" builtinId="9" hidden="1"/>
    <cellStyle name="Followed Hyperlink" xfId="501" builtinId="9" hidden="1"/>
    <cellStyle name="Followed Hyperlink" xfId="503" builtinId="9" hidden="1"/>
    <cellStyle name="Followed Hyperlink" xfId="505" builtinId="9" hidden="1"/>
    <cellStyle name="Followed Hyperlink" xfId="507" builtinId="9" hidden="1"/>
    <cellStyle name="Followed Hyperlink" xfId="509" builtinId="9" hidden="1"/>
    <cellStyle name="Followed Hyperlink" xfId="511" builtinId="9" hidden="1"/>
    <cellStyle name="Followed Hyperlink" xfId="513" builtinId="9" hidden="1"/>
    <cellStyle name="Followed Hyperlink" xfId="515" builtinId="9" hidden="1"/>
    <cellStyle name="Followed Hyperlink" xfId="517" builtinId="9" hidden="1"/>
    <cellStyle name="Followed Hyperlink" xfId="519" builtinId="9" hidden="1"/>
    <cellStyle name="Followed Hyperlink" xfId="521" builtinId="9" hidden="1"/>
    <cellStyle name="Header1" xfId="96" xr:uid="{00000000-0005-0000-0000-0000FE000000}"/>
    <cellStyle name="Header2" xfId="97" xr:uid="{00000000-0005-0000-0000-0000FF000000}"/>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2" builtinId="8" hidden="1"/>
    <cellStyle name="Hyperlink" xfId="434" builtinId="8" hidden="1"/>
    <cellStyle name="Hyperlink" xfId="436" builtinId="8" hidden="1"/>
    <cellStyle name="Hyperlink" xfId="438" builtinId="8" hidden="1"/>
    <cellStyle name="Hyperlink" xfId="440" builtinId="8" hidden="1"/>
    <cellStyle name="Hyperlink" xfId="442" builtinId="8" hidden="1"/>
    <cellStyle name="Hyperlink" xfId="444" builtinId="8" hidden="1"/>
    <cellStyle name="Hyperlink" xfId="446" builtinId="8" hidden="1"/>
    <cellStyle name="Hyperlink" xfId="448" builtinId="8" hidden="1"/>
    <cellStyle name="Hyperlink" xfId="450" builtinId="8" hidden="1"/>
    <cellStyle name="Hyperlink" xfId="452" builtinId="8" hidden="1"/>
    <cellStyle name="Hyperlink" xfId="454" builtinId="8" hidden="1"/>
    <cellStyle name="Hyperlink" xfId="456" builtinId="8" hidden="1"/>
    <cellStyle name="Hyperlink" xfId="458" builtinId="8" hidden="1"/>
    <cellStyle name="Hyperlink" xfId="460" builtinId="8" hidden="1"/>
    <cellStyle name="Hyperlink" xfId="462" builtinId="8" hidden="1"/>
    <cellStyle name="Hyperlink" xfId="464" builtinId="8" hidden="1"/>
    <cellStyle name="Hyperlink" xfId="466" builtinId="8" hidden="1"/>
    <cellStyle name="Hyperlink" xfId="468" builtinId="8" hidden="1"/>
    <cellStyle name="Hyperlink" xfId="470" builtinId="8" hidden="1"/>
    <cellStyle name="Hyperlink" xfId="472" builtinId="8" hidden="1"/>
    <cellStyle name="Hyperlink" xfId="474" builtinId="8" hidden="1"/>
    <cellStyle name="Hyperlink" xfId="476" builtinId="8" hidden="1"/>
    <cellStyle name="Hyperlink" xfId="478" builtinId="8" hidden="1"/>
    <cellStyle name="Hyperlink" xfId="480" builtinId="8" hidden="1"/>
    <cellStyle name="Hyperlink" xfId="482" builtinId="8" hidden="1"/>
    <cellStyle name="Hyperlink" xfId="484" builtinId="8" hidden="1"/>
    <cellStyle name="Hyperlink" xfId="486" builtinId="8" hidden="1"/>
    <cellStyle name="Hyperlink" xfId="488" builtinId="8" hidden="1"/>
    <cellStyle name="Hyperlink" xfId="490" builtinId="8" hidden="1"/>
    <cellStyle name="Hyperlink" xfId="492" builtinId="8" hidden="1"/>
    <cellStyle name="Hyperlink" xfId="494" builtinId="8" hidden="1"/>
    <cellStyle name="Hyperlink" xfId="496" builtinId="8" hidden="1"/>
    <cellStyle name="Hyperlink" xfId="498" builtinId="8" hidden="1"/>
    <cellStyle name="Hyperlink" xfId="500" builtinId="8" hidden="1"/>
    <cellStyle name="Hyperlink" xfId="502" builtinId="8" hidden="1"/>
    <cellStyle name="Hyperlink" xfId="504" builtinId="8" hidden="1"/>
    <cellStyle name="Hyperlink" xfId="506" builtinId="8" hidden="1"/>
    <cellStyle name="Hyperlink" xfId="508" builtinId="8" hidden="1"/>
    <cellStyle name="Hyperlink" xfId="510" builtinId="8" hidden="1"/>
    <cellStyle name="Hyperlink" xfId="512" builtinId="8" hidden="1"/>
    <cellStyle name="Hyperlink" xfId="514" builtinId="8" hidden="1"/>
    <cellStyle name="Hyperlink" xfId="516" builtinId="8" hidden="1"/>
    <cellStyle name="Hyperlink" xfId="518" builtinId="8" hidden="1"/>
    <cellStyle name="Hyperlink" xfId="520" builtinId="8" hidden="1"/>
    <cellStyle name="Hyperlink 2" xfId="98" xr:uid="{00000000-0005-0000-0000-0000E2010000}"/>
    <cellStyle name="Hyperlink 2 2" xfId="99" xr:uid="{00000000-0005-0000-0000-0000E3010000}"/>
    <cellStyle name="Hyperlink 2 3" xfId="100" xr:uid="{00000000-0005-0000-0000-0000E4010000}"/>
    <cellStyle name="Hyperlink 3" xfId="101" xr:uid="{00000000-0005-0000-0000-0000E5010000}"/>
    <cellStyle name="Link Currency (0)" xfId="102" xr:uid="{00000000-0005-0000-0000-0000E6010000}"/>
    <cellStyle name="Link Currency (2)" xfId="103" xr:uid="{00000000-0005-0000-0000-0000E7010000}"/>
    <cellStyle name="Link Units (0)" xfId="104" xr:uid="{00000000-0005-0000-0000-0000E8010000}"/>
    <cellStyle name="Link Units (1)" xfId="105" xr:uid="{00000000-0005-0000-0000-0000E9010000}"/>
    <cellStyle name="Link Units (2)" xfId="106" xr:uid="{00000000-0005-0000-0000-0000EA010000}"/>
    <cellStyle name="Normal" xfId="0" builtinId="0"/>
    <cellStyle name="Normal - Style1" xfId="107" xr:uid="{00000000-0005-0000-0000-0000EC010000}"/>
    <cellStyle name="Normal 2" xfId="67" xr:uid="{00000000-0005-0000-0000-0000ED010000}"/>
    <cellStyle name="Normal 2 2" xfId="108" xr:uid="{00000000-0005-0000-0000-0000EE010000}"/>
    <cellStyle name="Normal 2 3" xfId="109" xr:uid="{00000000-0005-0000-0000-0000EF010000}"/>
    <cellStyle name="Normal 3" xfId="110" xr:uid="{00000000-0005-0000-0000-0000F0010000}"/>
    <cellStyle name="Normal 3 2" xfId="111" xr:uid="{00000000-0005-0000-0000-0000F1010000}"/>
    <cellStyle name="Normal 4" xfId="112" xr:uid="{00000000-0005-0000-0000-0000F2010000}"/>
    <cellStyle name="Normal 5" xfId="113" xr:uid="{00000000-0005-0000-0000-0000F3010000}"/>
    <cellStyle name="Normal 6" xfId="114" xr:uid="{00000000-0005-0000-0000-0000F4010000}"/>
    <cellStyle name="Normal 7" xfId="115" xr:uid="{00000000-0005-0000-0000-0000F5010000}"/>
    <cellStyle name="Normal 8" xfId="116" xr:uid="{00000000-0005-0000-0000-0000F6010000}"/>
    <cellStyle name="Normal 9" xfId="117" xr:uid="{00000000-0005-0000-0000-0000F7010000}"/>
    <cellStyle name="Percent" xfId="523" builtinId="5"/>
    <cellStyle name="Percent [0]" xfId="118" xr:uid="{00000000-0005-0000-0000-0000F9010000}"/>
    <cellStyle name="Percent [00]" xfId="119" xr:uid="{00000000-0005-0000-0000-0000FA010000}"/>
    <cellStyle name="Percent 2" xfId="69" xr:uid="{00000000-0005-0000-0000-0000FB010000}"/>
    <cellStyle name="Percent 2 2" xfId="120" xr:uid="{00000000-0005-0000-0000-0000FC010000}"/>
    <cellStyle name="Percent 2 3" xfId="121" xr:uid="{00000000-0005-0000-0000-0000FD010000}"/>
    <cellStyle name="Percent 3" xfId="122" xr:uid="{00000000-0005-0000-0000-0000FE010000}"/>
    <cellStyle name="PrePop Currency (0)" xfId="123" xr:uid="{00000000-0005-0000-0000-0000FF010000}"/>
    <cellStyle name="PrePop Currency (2)" xfId="124" xr:uid="{00000000-0005-0000-0000-000000020000}"/>
    <cellStyle name="PrePop Units (0)" xfId="125" xr:uid="{00000000-0005-0000-0000-000001020000}"/>
    <cellStyle name="PrePop Units (1)" xfId="126" xr:uid="{00000000-0005-0000-0000-000002020000}"/>
    <cellStyle name="PrePop Units (2)" xfId="127" xr:uid="{00000000-0005-0000-0000-000003020000}"/>
    <cellStyle name="Standard_ASCIIausD" xfId="128" xr:uid="{00000000-0005-0000-0000-000004020000}"/>
    <cellStyle name="Style 1" xfId="129" xr:uid="{00000000-0005-0000-0000-000005020000}"/>
    <cellStyle name="Text Indent A" xfId="130" xr:uid="{00000000-0005-0000-0000-000006020000}"/>
    <cellStyle name="Text Indent B" xfId="131" xr:uid="{00000000-0005-0000-0000-000007020000}"/>
    <cellStyle name="Text Indent C" xfId="132" xr:uid="{00000000-0005-0000-0000-000008020000}"/>
    <cellStyle name="콤마 [0]_VERA" xfId="133" xr:uid="{00000000-0005-0000-0000-000009020000}"/>
    <cellStyle name="콤마_VERA" xfId="134" xr:uid="{00000000-0005-0000-0000-00000A020000}"/>
    <cellStyle name="하이퍼링크_VERA" xfId="135" xr:uid="{00000000-0005-0000-0000-00000B020000}"/>
  </cellStyles>
  <dxfs count="0"/>
  <tableStyles count="0" defaultTableStyle="TableStyleMedium9" defaultPivotStyle="PivotStyleMedium4"/>
  <colors>
    <mruColors>
      <color rgb="FFFFFFCC"/>
      <color rgb="FF295AAA"/>
      <color rgb="FF1431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104775</xdr:colOff>
      <xdr:row>5</xdr:row>
      <xdr:rowOff>47625</xdr:rowOff>
    </xdr:from>
    <xdr:to>
      <xdr:col>2</xdr:col>
      <xdr:colOff>1200150</xdr:colOff>
      <xdr:row>5</xdr:row>
      <xdr:rowOff>257175</xdr:rowOff>
    </xdr:to>
    <xdr:sp macro="" textlink="">
      <xdr:nvSpPr>
        <xdr:cNvPr id="2" name="Right Arrow 1">
          <a:extLst>
            <a:ext uri="{FF2B5EF4-FFF2-40B4-BE49-F238E27FC236}">
              <a16:creationId xmlns:a16="http://schemas.microsoft.com/office/drawing/2014/main" id="{00000000-0008-0000-0000-000002000000}"/>
            </a:ext>
          </a:extLst>
        </xdr:cNvPr>
        <xdr:cNvSpPr/>
      </xdr:nvSpPr>
      <xdr:spPr>
        <a:xfrm>
          <a:off x="2695575" y="962025"/>
          <a:ext cx="1095375" cy="209550"/>
        </a:xfrm>
        <a:prstGeom prst="rightArrow">
          <a:avLst/>
        </a:prstGeom>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0</xdr:colOff>
      <xdr:row>0</xdr:row>
      <xdr:rowOff>0</xdr:rowOff>
    </xdr:from>
    <xdr:to>
      <xdr:col>4</xdr:col>
      <xdr:colOff>571500</xdr:colOff>
      <xdr:row>0</xdr:row>
      <xdr:rowOff>614638</xdr:rowOff>
    </xdr:to>
    <xdr:pic>
      <xdr:nvPicPr>
        <xdr:cNvPr id="3" name="Picture 2">
          <a:extLst>
            <a:ext uri="{FF2B5EF4-FFF2-40B4-BE49-F238E27FC236}">
              <a16:creationId xmlns:a16="http://schemas.microsoft.com/office/drawing/2014/main" id="{5601ED4F-E7ED-4147-93D0-8A20FBEAC3F7}"/>
            </a:ext>
          </a:extLst>
        </xdr:cNvPr>
        <xdr:cNvPicPr>
          <a:picLocks noChangeAspect="1"/>
        </xdr:cNvPicPr>
      </xdr:nvPicPr>
      <xdr:blipFill>
        <a:blip xmlns:r="http://schemas.openxmlformats.org/officeDocument/2006/relationships" r:embed="rId1"/>
        <a:stretch>
          <a:fillRect/>
        </a:stretch>
      </xdr:blipFill>
      <xdr:spPr>
        <a:xfrm>
          <a:off x="171450" y="0"/>
          <a:ext cx="4533900" cy="6146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15240</xdr:colOff>
      <xdr:row>2</xdr:row>
      <xdr:rowOff>0</xdr:rowOff>
    </xdr:from>
    <xdr:to>
      <xdr:col>21</xdr:col>
      <xdr:colOff>812800</xdr:colOff>
      <xdr:row>22</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7559040" y="1181100"/>
          <a:ext cx="6728460" cy="3124200"/>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a:latin typeface="+mn-lt"/>
              <a:cs typeface="Calibri"/>
            </a:rPr>
            <a:t>Estimate Costs</a:t>
          </a:r>
          <a:endParaRPr lang="en-US" sz="1200" b="1" u="sng" baseline="0">
            <a:latin typeface="+mn-lt"/>
            <a:cs typeface="Calibri"/>
          </a:endParaRPr>
        </a:p>
        <a:p>
          <a:r>
            <a:rPr lang="en-US" sz="1200" b="0" u="none">
              <a:latin typeface="+mn-lt"/>
              <a:cs typeface="Calibri"/>
            </a:rPr>
            <a:t>Pricing will vary based on what type of contractors you get quotes back from. Prices will also vary based on the type materials (low end/high end) you ultimately choose to install. As you start to regularly work with certain contractors you will want to update this repair estimator twice a year based on who you work with and what prices you are able to negotiate. You always want to negotiate quotes you get back and shoot for wholesale pricing.</a:t>
          </a:r>
        </a:p>
        <a:p>
          <a:endParaRPr lang="en-US" sz="1200" b="0" u="none">
            <a:latin typeface="+mn-lt"/>
            <a:cs typeface="Calibri"/>
          </a:endParaRPr>
        </a:p>
        <a:p>
          <a:r>
            <a:rPr lang="en-US" sz="1200" b="1" u="sng">
              <a:latin typeface="+mn-lt"/>
              <a:cs typeface="Calibri"/>
            </a:rPr>
            <a:t>Unit Abbreviations</a:t>
          </a:r>
        </a:p>
        <a:p>
          <a:r>
            <a:rPr lang="en-US" sz="1200" b="0" u="none">
              <a:latin typeface="+mn-lt"/>
              <a:cs typeface="Calibri"/>
            </a:rPr>
            <a:t>ea = each | lf = linear feet | ls = lump sum | sf = square feet | psf = property sq ft | sy = square yards</a:t>
          </a:r>
        </a:p>
        <a:p>
          <a:endParaRPr lang="en-US" sz="1200" b="0" u="none">
            <a:latin typeface="+mn-lt"/>
            <a:cs typeface="Calibri"/>
          </a:endParaRPr>
        </a:p>
        <a:p>
          <a:endParaRPr lang="en-US" sz="1200" b="0" u="none">
            <a:latin typeface="+mn-lt"/>
            <a:cs typeface="Calibri"/>
          </a:endParaRPr>
        </a:p>
      </xdr:txBody>
    </xdr:sp>
    <xdr:clientData/>
  </xdr:twoCellAnchor>
  <mc:AlternateContent xmlns:mc="http://schemas.openxmlformats.org/markup-compatibility/2006">
    <mc:Choice xmlns:a14="http://schemas.microsoft.com/office/drawing/2010/main" Requires="a14">
      <xdr:twoCellAnchor editAs="oneCell">
        <xdr:from>
          <xdr:col>0</xdr:col>
          <xdr:colOff>285750</xdr:colOff>
          <xdr:row>5</xdr:row>
          <xdr:rowOff>19050</xdr:rowOff>
        </xdr:from>
        <xdr:to>
          <xdr:col>1</xdr:col>
          <xdr:colOff>57150</xdr:colOff>
          <xdr:row>6</xdr:row>
          <xdr:rowOff>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0</xdr:col>
      <xdr:colOff>505345</xdr:colOff>
      <xdr:row>5</xdr:row>
      <xdr:rowOff>71465</xdr:rowOff>
    </xdr:from>
    <xdr:ext cx="274320" cy="156518"/>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505345" y="2115010"/>
          <a:ext cx="274320" cy="156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 tIns="0" rIns="0" bIns="0" rtlCol="0" anchor="ctr" anchorCtr="0">
          <a:spAutoFit/>
        </a:bodyPr>
        <a:lstStyle/>
        <a:p>
          <a:r>
            <a:rPr lang="en-US" sz="1000"/>
            <a:t>Mold</a:t>
          </a:r>
        </a:p>
      </xdr:txBody>
    </xdr:sp>
    <xdr:clientData/>
  </xdr:oneCellAnchor>
  <mc:AlternateContent xmlns:mc="http://schemas.openxmlformats.org/markup-compatibility/2006">
    <mc:Choice xmlns:a14="http://schemas.microsoft.com/office/drawing/2010/main" Requires="a14">
      <xdr:twoCellAnchor editAs="oneCell">
        <xdr:from>
          <xdr:col>1</xdr:col>
          <xdr:colOff>476250</xdr:colOff>
          <xdr:row>5</xdr:row>
          <xdr:rowOff>9525</xdr:rowOff>
        </xdr:from>
        <xdr:to>
          <xdr:col>2</xdr:col>
          <xdr:colOff>104775</xdr:colOff>
          <xdr:row>5</xdr:row>
          <xdr:rowOff>238125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2</xdr:col>
      <xdr:colOff>69735</xdr:colOff>
      <xdr:row>5</xdr:row>
      <xdr:rowOff>48334</xdr:rowOff>
    </xdr:from>
    <xdr:ext cx="751840" cy="153888"/>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1333962" y="2091879"/>
          <a:ext cx="751840" cy="1538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 tIns="0" rIns="0" bIns="0" rtlCol="0" anchor="ctr" anchorCtr="0">
          <a:spAutoFit/>
        </a:bodyPr>
        <a:lstStyle/>
        <a:p>
          <a:r>
            <a:rPr lang="en-US" sz="1000"/>
            <a:t>Permit Check</a:t>
          </a:r>
        </a:p>
      </xdr:txBody>
    </xdr:sp>
    <xdr:clientData/>
  </xdr:oneCellAnchor>
  <mc:AlternateContent xmlns:mc="http://schemas.openxmlformats.org/markup-compatibility/2006">
    <mc:Choice xmlns:a14="http://schemas.microsoft.com/office/drawing/2010/main" Requires="a14">
      <xdr:twoCellAnchor editAs="oneCell">
        <xdr:from>
          <xdr:col>3</xdr:col>
          <xdr:colOff>19050</xdr:colOff>
          <xdr:row>4</xdr:row>
          <xdr:rowOff>247650</xdr:rowOff>
        </xdr:from>
        <xdr:to>
          <xdr:col>3</xdr:col>
          <xdr:colOff>419100</xdr:colOff>
          <xdr:row>5</xdr:row>
          <xdr:rowOff>219075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3</xdr:col>
      <xdr:colOff>261619</xdr:colOff>
      <xdr:row>5</xdr:row>
      <xdr:rowOff>31016</xdr:rowOff>
    </xdr:from>
    <xdr:ext cx="751840" cy="153888"/>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2435051" y="2074561"/>
          <a:ext cx="751840" cy="1538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 tIns="0" rIns="0" bIns="0" rtlCol="0" anchor="ctr" anchorCtr="0">
          <a:spAutoFit/>
        </a:bodyPr>
        <a:lstStyle/>
        <a:p>
          <a:r>
            <a:rPr lang="en-US" sz="1000"/>
            <a:t>Pool</a:t>
          </a:r>
        </a:p>
      </xdr:txBody>
    </xdr:sp>
    <xdr:clientData/>
  </xdr:oneCellAnchor>
  <mc:AlternateContent xmlns:mc="http://schemas.openxmlformats.org/markup-compatibility/2006">
    <mc:Choice xmlns:a14="http://schemas.microsoft.com/office/drawing/2010/main" Requires="a14">
      <xdr:twoCellAnchor editAs="oneCell">
        <xdr:from>
          <xdr:col>4</xdr:col>
          <xdr:colOff>47625</xdr:colOff>
          <xdr:row>5</xdr:row>
          <xdr:rowOff>28575</xdr:rowOff>
        </xdr:from>
        <xdr:to>
          <xdr:col>4</xdr:col>
          <xdr:colOff>447675</xdr:colOff>
          <xdr:row>6</xdr:row>
          <xdr:rowOff>9525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4</xdr:col>
      <xdr:colOff>258271</xdr:colOff>
      <xdr:row>5</xdr:row>
      <xdr:rowOff>56993</xdr:rowOff>
    </xdr:from>
    <xdr:ext cx="751840" cy="153888"/>
    <xdr:sp macro="" textlink="">
      <xdr:nvSpPr>
        <xdr:cNvPr id="11" name="TextBox 10">
          <a:extLst>
            <a:ext uri="{FF2B5EF4-FFF2-40B4-BE49-F238E27FC236}">
              <a16:creationId xmlns:a16="http://schemas.microsoft.com/office/drawing/2014/main" id="{00000000-0008-0000-0100-00000B000000}"/>
            </a:ext>
          </a:extLst>
        </xdr:cNvPr>
        <xdr:cNvSpPr txBox="1"/>
      </xdr:nvSpPr>
      <xdr:spPr>
        <a:xfrm>
          <a:off x="3401521" y="2100538"/>
          <a:ext cx="751840" cy="1538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 tIns="0" rIns="0" bIns="0" rtlCol="0" anchor="ctr" anchorCtr="0">
          <a:spAutoFit/>
        </a:bodyPr>
        <a:lstStyle/>
        <a:p>
          <a:r>
            <a:rPr lang="en-US" sz="1000"/>
            <a:t>Roof</a:t>
          </a:r>
        </a:p>
      </xdr:txBody>
    </xdr:sp>
    <xdr:clientData/>
  </xdr:oneCellAnchor>
  <mc:AlternateContent xmlns:mc="http://schemas.openxmlformats.org/markup-compatibility/2006">
    <mc:Choice xmlns:a14="http://schemas.microsoft.com/office/drawing/2010/main" Requires="a14">
      <xdr:twoCellAnchor editAs="oneCell">
        <xdr:from>
          <xdr:col>6</xdr:col>
          <xdr:colOff>171450</xdr:colOff>
          <xdr:row>5</xdr:row>
          <xdr:rowOff>19050</xdr:rowOff>
        </xdr:from>
        <xdr:to>
          <xdr:col>6</xdr:col>
          <xdr:colOff>571500</xdr:colOff>
          <xdr:row>6</xdr:row>
          <xdr:rowOff>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6</xdr:col>
      <xdr:colOff>467360</xdr:colOff>
      <xdr:row>5</xdr:row>
      <xdr:rowOff>48334</xdr:rowOff>
    </xdr:from>
    <xdr:ext cx="751840" cy="153888"/>
    <xdr:sp macro="" textlink="">
      <xdr:nvSpPr>
        <xdr:cNvPr id="13" name="TextBox 12">
          <a:extLst>
            <a:ext uri="{FF2B5EF4-FFF2-40B4-BE49-F238E27FC236}">
              <a16:creationId xmlns:a16="http://schemas.microsoft.com/office/drawing/2014/main" id="{00000000-0008-0000-0100-00000D000000}"/>
            </a:ext>
          </a:extLst>
        </xdr:cNvPr>
        <xdr:cNvSpPr txBox="1"/>
      </xdr:nvSpPr>
      <xdr:spPr>
        <a:xfrm>
          <a:off x="3693160" y="2105734"/>
          <a:ext cx="751840" cy="1538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 tIns="0" rIns="0" bIns="0" rtlCol="0" anchor="ctr" anchorCtr="0">
          <a:spAutoFit/>
        </a:bodyPr>
        <a:lstStyle/>
        <a:p>
          <a:r>
            <a:rPr lang="en-US" sz="1000"/>
            <a:t>Septic</a:t>
          </a:r>
          <a:r>
            <a:rPr lang="en-US" sz="1000" baseline="0"/>
            <a:t> System</a:t>
          </a:r>
          <a:endParaRPr lang="en-US" sz="1000"/>
        </a:p>
      </xdr:txBody>
    </xdr:sp>
    <xdr:clientData/>
  </xdr:oneCellAnchor>
  <mc:AlternateContent xmlns:mc="http://schemas.openxmlformats.org/markup-compatibility/2006">
    <mc:Choice xmlns:a14="http://schemas.microsoft.com/office/drawing/2010/main" Requires="a14">
      <xdr:twoCellAnchor editAs="oneCell">
        <xdr:from>
          <xdr:col>6</xdr:col>
          <xdr:colOff>161925</xdr:colOff>
          <xdr:row>3</xdr:row>
          <xdr:rowOff>295275</xdr:rowOff>
        </xdr:from>
        <xdr:to>
          <xdr:col>6</xdr:col>
          <xdr:colOff>552450</xdr:colOff>
          <xdr:row>4</xdr:row>
          <xdr:rowOff>209550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6</xdr:col>
      <xdr:colOff>447964</xdr:colOff>
      <xdr:row>4</xdr:row>
      <xdr:rowOff>39674</xdr:rowOff>
    </xdr:from>
    <xdr:ext cx="320040" cy="153888"/>
    <xdr:sp macro="" textlink="">
      <xdr:nvSpPr>
        <xdr:cNvPr id="19" name="TextBox 18">
          <a:extLst>
            <a:ext uri="{FF2B5EF4-FFF2-40B4-BE49-F238E27FC236}">
              <a16:creationId xmlns:a16="http://schemas.microsoft.com/office/drawing/2014/main" id="{00000000-0008-0000-0100-000013000000}"/>
            </a:ext>
          </a:extLst>
        </xdr:cNvPr>
        <xdr:cNvSpPr txBox="1"/>
      </xdr:nvSpPr>
      <xdr:spPr>
        <a:xfrm>
          <a:off x="5167169" y="1832106"/>
          <a:ext cx="320040" cy="1538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 tIns="0" rIns="0" bIns="0" rtlCol="0" anchor="ctr" anchorCtr="0">
          <a:spAutoFit/>
        </a:bodyPr>
        <a:lstStyle/>
        <a:p>
          <a:r>
            <a:rPr lang="en-US" sz="1000"/>
            <a:t>Well</a:t>
          </a:r>
        </a:p>
      </xdr:txBody>
    </xdr:sp>
    <xdr:clientData/>
  </xdr:oneCellAnchor>
  <mc:AlternateContent xmlns:mc="http://schemas.openxmlformats.org/markup-compatibility/2006">
    <mc:Choice xmlns:a14="http://schemas.microsoft.com/office/drawing/2010/main" Requires="a14">
      <xdr:twoCellAnchor editAs="oneCell">
        <xdr:from>
          <xdr:col>0</xdr:col>
          <xdr:colOff>276225</xdr:colOff>
          <xdr:row>4</xdr:row>
          <xdr:rowOff>9525</xdr:rowOff>
        </xdr:from>
        <xdr:to>
          <xdr:col>0</xdr:col>
          <xdr:colOff>552450</xdr:colOff>
          <xdr:row>4</xdr:row>
          <xdr:rowOff>238125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0</xdr:col>
      <xdr:colOff>487680</xdr:colOff>
      <xdr:row>4</xdr:row>
      <xdr:rowOff>58477</xdr:rowOff>
    </xdr:from>
    <xdr:ext cx="508115" cy="156518"/>
    <xdr:sp macro="" textlink="">
      <xdr:nvSpPr>
        <xdr:cNvPr id="21" name="TextBox 20">
          <a:extLst>
            <a:ext uri="{FF2B5EF4-FFF2-40B4-BE49-F238E27FC236}">
              <a16:creationId xmlns:a16="http://schemas.microsoft.com/office/drawing/2014/main" id="{00000000-0008-0000-0100-000015000000}"/>
            </a:ext>
          </a:extLst>
        </xdr:cNvPr>
        <xdr:cNvSpPr txBox="1"/>
      </xdr:nvSpPr>
      <xdr:spPr>
        <a:xfrm>
          <a:off x="487680" y="1850909"/>
          <a:ext cx="508115" cy="156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 tIns="0" rIns="0" bIns="0" rtlCol="0" anchor="ctr" anchorCtr="0">
          <a:spAutoFit/>
        </a:bodyPr>
        <a:lstStyle/>
        <a:p>
          <a:r>
            <a:rPr lang="en-US" sz="1000"/>
            <a:t>HVAC</a:t>
          </a:r>
        </a:p>
      </xdr:txBody>
    </xdr:sp>
    <xdr:clientData/>
  </xdr:oneCellAnchor>
  <mc:AlternateContent xmlns:mc="http://schemas.openxmlformats.org/markup-compatibility/2006">
    <mc:Choice xmlns:a14="http://schemas.microsoft.com/office/drawing/2010/main" Requires="a14">
      <xdr:twoCellAnchor editAs="oneCell">
        <xdr:from>
          <xdr:col>1</xdr:col>
          <xdr:colOff>476250</xdr:colOff>
          <xdr:row>4</xdr:row>
          <xdr:rowOff>19050</xdr:rowOff>
        </xdr:from>
        <xdr:to>
          <xdr:col>2</xdr:col>
          <xdr:colOff>209550</xdr:colOff>
          <xdr:row>5</xdr:row>
          <xdr:rowOff>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2</xdr:col>
      <xdr:colOff>69273</xdr:colOff>
      <xdr:row>4</xdr:row>
      <xdr:rowOff>55678</xdr:rowOff>
    </xdr:from>
    <xdr:ext cx="873760" cy="156518"/>
    <xdr:sp macro="" textlink="">
      <xdr:nvSpPr>
        <xdr:cNvPr id="23" name="TextBox 22">
          <a:extLst>
            <a:ext uri="{FF2B5EF4-FFF2-40B4-BE49-F238E27FC236}">
              <a16:creationId xmlns:a16="http://schemas.microsoft.com/office/drawing/2014/main" id="{00000000-0008-0000-0100-000017000000}"/>
            </a:ext>
          </a:extLst>
        </xdr:cNvPr>
        <xdr:cNvSpPr txBox="1"/>
      </xdr:nvSpPr>
      <xdr:spPr>
        <a:xfrm>
          <a:off x="1333500" y="1848110"/>
          <a:ext cx="873760" cy="156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 tIns="0" rIns="0" bIns="0" rtlCol="0" anchor="ctr" anchorCtr="0">
          <a:spAutoFit/>
        </a:bodyPr>
        <a:lstStyle/>
        <a:p>
          <a:r>
            <a:rPr lang="en-US" sz="1000"/>
            <a:t>HVAC</a:t>
          </a:r>
        </a:p>
      </xdr:txBody>
    </xdr:sp>
    <xdr:clientData/>
  </xdr:oneCellAnchor>
  <mc:AlternateContent xmlns:mc="http://schemas.openxmlformats.org/markup-compatibility/2006">
    <mc:Choice xmlns:a14="http://schemas.microsoft.com/office/drawing/2010/main" Requires="a14">
      <xdr:twoCellAnchor editAs="oneCell">
        <xdr:from>
          <xdr:col>3</xdr:col>
          <xdr:colOff>19050</xdr:colOff>
          <xdr:row>4</xdr:row>
          <xdr:rowOff>19050</xdr:rowOff>
        </xdr:from>
        <xdr:to>
          <xdr:col>3</xdr:col>
          <xdr:colOff>419100</xdr:colOff>
          <xdr:row>5</xdr:row>
          <xdr:rowOff>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3</xdr:col>
      <xdr:colOff>275820</xdr:colOff>
      <xdr:row>4</xdr:row>
      <xdr:rowOff>65652</xdr:rowOff>
    </xdr:from>
    <xdr:ext cx="751840" cy="153888"/>
    <xdr:sp macro="" textlink="">
      <xdr:nvSpPr>
        <xdr:cNvPr id="25" name="TextBox 24">
          <a:extLst>
            <a:ext uri="{FF2B5EF4-FFF2-40B4-BE49-F238E27FC236}">
              <a16:creationId xmlns:a16="http://schemas.microsoft.com/office/drawing/2014/main" id="{00000000-0008-0000-0100-000019000000}"/>
            </a:ext>
          </a:extLst>
        </xdr:cNvPr>
        <xdr:cNvSpPr txBox="1"/>
      </xdr:nvSpPr>
      <xdr:spPr>
        <a:xfrm>
          <a:off x="2449252" y="1858084"/>
          <a:ext cx="751840" cy="1538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 tIns="0" rIns="0" bIns="0" rtlCol="0" anchor="ctr" anchorCtr="0">
          <a:spAutoFit/>
        </a:bodyPr>
        <a:lstStyle/>
        <a:p>
          <a:r>
            <a:rPr lang="en-US" sz="1000"/>
            <a:t>Fire Damage</a:t>
          </a:r>
        </a:p>
      </xdr:txBody>
    </xdr:sp>
    <xdr:clientData/>
  </xdr:oneCellAnchor>
  <mc:AlternateContent xmlns:mc="http://schemas.openxmlformats.org/markup-compatibility/2006">
    <mc:Choice xmlns:a14="http://schemas.microsoft.com/office/drawing/2010/main" Requires="a14">
      <xdr:twoCellAnchor editAs="oneCell">
        <xdr:from>
          <xdr:col>4</xdr:col>
          <xdr:colOff>47625</xdr:colOff>
          <xdr:row>4</xdr:row>
          <xdr:rowOff>28575</xdr:rowOff>
        </xdr:from>
        <xdr:to>
          <xdr:col>4</xdr:col>
          <xdr:colOff>428625</xdr:colOff>
          <xdr:row>5</xdr:row>
          <xdr:rowOff>9525</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4</xdr:col>
      <xdr:colOff>299143</xdr:colOff>
      <xdr:row>4</xdr:row>
      <xdr:rowOff>56994</xdr:rowOff>
    </xdr:from>
    <xdr:ext cx="1178560" cy="153888"/>
    <xdr:sp macro="" textlink="">
      <xdr:nvSpPr>
        <xdr:cNvPr id="27" name="TextBox 26">
          <a:extLst>
            <a:ext uri="{FF2B5EF4-FFF2-40B4-BE49-F238E27FC236}">
              <a16:creationId xmlns:a16="http://schemas.microsoft.com/office/drawing/2014/main" id="{00000000-0008-0000-0100-00001B000000}"/>
            </a:ext>
          </a:extLst>
        </xdr:cNvPr>
        <xdr:cNvSpPr txBox="1"/>
      </xdr:nvSpPr>
      <xdr:spPr>
        <a:xfrm>
          <a:off x="3442393" y="1849426"/>
          <a:ext cx="1178560" cy="1538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 tIns="0" rIns="0" bIns="0" rtlCol="0" anchor="ctr" anchorCtr="0">
          <a:spAutoFit/>
        </a:bodyPr>
        <a:lstStyle/>
        <a:p>
          <a:r>
            <a:rPr lang="en-US" sz="1000"/>
            <a:t>Foundation/Structural</a:t>
          </a:r>
        </a:p>
      </xdr:txBody>
    </xdr:sp>
    <xdr:clientData/>
  </xdr:oneCellAnchor>
  <xdr:twoCellAnchor editAs="oneCell">
    <xdr:from>
      <xdr:col>0</xdr:col>
      <xdr:colOff>51955</xdr:colOff>
      <xdr:row>0</xdr:row>
      <xdr:rowOff>69272</xdr:rowOff>
    </xdr:from>
    <xdr:to>
      <xdr:col>5</xdr:col>
      <xdr:colOff>853787</xdr:colOff>
      <xdr:row>0</xdr:row>
      <xdr:rowOff>683910</xdr:rowOff>
    </xdr:to>
    <xdr:pic>
      <xdr:nvPicPr>
        <xdr:cNvPr id="2" name="Picture 1">
          <a:extLst>
            <a:ext uri="{FF2B5EF4-FFF2-40B4-BE49-F238E27FC236}">
              <a16:creationId xmlns:a16="http://schemas.microsoft.com/office/drawing/2014/main" id="{3F59B89D-EAD7-42BB-A8DF-93630808F956}"/>
            </a:ext>
          </a:extLst>
        </xdr:cNvPr>
        <xdr:cNvPicPr>
          <a:picLocks noChangeAspect="1"/>
        </xdr:cNvPicPr>
      </xdr:nvPicPr>
      <xdr:blipFill>
        <a:blip xmlns:r="http://schemas.openxmlformats.org/officeDocument/2006/relationships" r:embed="rId1"/>
        <a:stretch>
          <a:fillRect/>
        </a:stretch>
      </xdr:blipFill>
      <xdr:spPr>
        <a:xfrm>
          <a:off x="51955" y="69272"/>
          <a:ext cx="4533900" cy="6146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123825</xdr:colOff>
      <xdr:row>0</xdr:row>
      <xdr:rowOff>85725</xdr:rowOff>
    </xdr:from>
    <xdr:to>
      <xdr:col>3</xdr:col>
      <xdr:colOff>447675</xdr:colOff>
      <xdr:row>0</xdr:row>
      <xdr:rowOff>700363</xdr:rowOff>
    </xdr:to>
    <xdr:pic>
      <xdr:nvPicPr>
        <xdr:cNvPr id="2" name="Picture 1">
          <a:extLst>
            <a:ext uri="{FF2B5EF4-FFF2-40B4-BE49-F238E27FC236}">
              <a16:creationId xmlns:a16="http://schemas.microsoft.com/office/drawing/2014/main" id="{F0D06E63-E40B-4070-A1B4-C44B347944DC}"/>
            </a:ext>
          </a:extLst>
        </xdr:cNvPr>
        <xdr:cNvPicPr>
          <a:picLocks noChangeAspect="1"/>
        </xdr:cNvPicPr>
      </xdr:nvPicPr>
      <xdr:blipFill>
        <a:blip xmlns:r="http://schemas.openxmlformats.org/officeDocument/2006/relationships" r:embed="rId1"/>
        <a:stretch>
          <a:fillRect/>
        </a:stretch>
      </xdr:blipFill>
      <xdr:spPr>
        <a:xfrm>
          <a:off x="123825" y="85725"/>
          <a:ext cx="4533900" cy="6146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121228</xdr:colOff>
      <xdr:row>0</xdr:row>
      <xdr:rowOff>43295</xdr:rowOff>
    </xdr:from>
    <xdr:to>
      <xdr:col>7</xdr:col>
      <xdr:colOff>334242</xdr:colOff>
      <xdr:row>0</xdr:row>
      <xdr:rowOff>657933</xdr:rowOff>
    </xdr:to>
    <xdr:pic>
      <xdr:nvPicPr>
        <xdr:cNvPr id="3" name="Picture 2">
          <a:extLst>
            <a:ext uri="{FF2B5EF4-FFF2-40B4-BE49-F238E27FC236}">
              <a16:creationId xmlns:a16="http://schemas.microsoft.com/office/drawing/2014/main" id="{13CB1CF5-EB39-4688-98EF-8779D8A747B8}"/>
            </a:ext>
          </a:extLst>
        </xdr:cNvPr>
        <xdr:cNvPicPr>
          <a:picLocks noChangeAspect="1"/>
        </xdr:cNvPicPr>
      </xdr:nvPicPr>
      <xdr:blipFill>
        <a:blip xmlns:r="http://schemas.openxmlformats.org/officeDocument/2006/relationships" r:embed="rId1"/>
        <a:stretch>
          <a:fillRect/>
        </a:stretch>
      </xdr:blipFill>
      <xdr:spPr>
        <a:xfrm>
          <a:off x="121228" y="43295"/>
          <a:ext cx="4533900" cy="6146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Users\TedMC\Library\Application%20Support\Microsoft\Office\Office%202011%20AutoRecovery\Product%20plan%202009-1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Applications\Microsoft%20Office%202011\Microsoft%20Excel.app\Contents\MacOS\Project%20Managemen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Users\TedMC\Library\Application%20Support\Microsoft\Office\Office%202011%20AutoRecovery\RealeFlow%20Roadmap%20Aug-13%20V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Users\Aileron\Desktop\FortuneBuilders\Atlas%20Operational%20Pla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Users\Aileron\Library\Application%20Support\Microsoft\Office\Office%202011%20AutoRecovery\FortuneBuilders\Atlas%20Operational%20Pla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Temp\MeghanandSuratkal\Temporary%20Internet%20Files\OLKB\GCS_Release_Management_Plan_2008%2011%2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Lis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liday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n Issue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n Issue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te Release Action Items List"/>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31"/>
  <sheetViews>
    <sheetView showGridLines="0" topLeftCell="A21" zoomScaleNormal="100" workbookViewId="0">
      <selection activeCell="J35" sqref="J35"/>
    </sheetView>
  </sheetViews>
  <sheetFormatPr defaultColWidth="11" defaultRowHeight="15.75"/>
  <cols>
    <col min="1" max="1" width="2.25" customWidth="1"/>
    <col min="2" max="2" width="31.75" customWidth="1"/>
    <col min="3" max="3" width="18" customWidth="1"/>
    <col min="4" max="4" width="2.25" customWidth="1"/>
    <col min="5" max="5" width="31.75" customWidth="1"/>
    <col min="6" max="6" width="2.25" customWidth="1"/>
    <col min="7" max="7" width="18" customWidth="1"/>
    <col min="8" max="8" width="2.25" customWidth="1"/>
    <col min="9" max="9" width="31.75" customWidth="1"/>
    <col min="10" max="10" width="18" customWidth="1"/>
    <col min="11" max="11" width="2.25" customWidth="1"/>
    <col min="34" max="34" width="14.75" bestFit="1" customWidth="1"/>
  </cols>
  <sheetData>
    <row r="1" spans="1:40" s="3" customFormat="1" ht="86.25" customHeight="1" thickBot="1">
      <c r="A1" s="1"/>
      <c r="B1" s="370" t="s">
        <v>438</v>
      </c>
      <c r="C1" s="38"/>
      <c r="D1" s="38"/>
      <c r="E1" s="38"/>
      <c r="F1"/>
      <c r="G1" s="3" t="s">
        <v>440</v>
      </c>
      <c r="H1" s="38"/>
      <c r="I1" s="372" t="s">
        <v>283</v>
      </c>
      <c r="J1"/>
    </row>
    <row r="2" spans="1:40" s="49" customFormat="1" ht="16.149999999999999" hidden="1" customHeight="1">
      <c r="A2" s="47"/>
      <c r="B2" s="47"/>
      <c r="C2" s="47"/>
      <c r="D2" s="47"/>
      <c r="E2" s="47"/>
      <c r="F2" s="47"/>
      <c r="G2" s="369" t="s">
        <v>437</v>
      </c>
      <c r="H2" s="48"/>
      <c r="I2" s="48"/>
      <c r="J2" s="48"/>
      <c r="K2" s="48"/>
      <c r="AG2" s="50" t="s">
        <v>140</v>
      </c>
      <c r="AH2" s="50" t="s">
        <v>141</v>
      </c>
    </row>
    <row r="3" spans="1:40" s="49" customFormat="1" ht="16.149999999999999" hidden="1" customHeight="1">
      <c r="A3" s="47"/>
      <c r="B3" s="47"/>
      <c r="C3" s="47"/>
      <c r="D3" s="47"/>
      <c r="E3" s="47"/>
      <c r="F3" s="47"/>
      <c r="G3" s="47"/>
      <c r="H3" s="48"/>
      <c r="I3" s="48"/>
      <c r="J3" s="48"/>
      <c r="K3" s="48"/>
      <c r="AG3" s="50" t="s">
        <v>142</v>
      </c>
      <c r="AH3" s="50" t="s">
        <v>143</v>
      </c>
    </row>
    <row r="4" spans="1:40" s="49" customFormat="1" ht="16.149999999999999" hidden="1" customHeight="1">
      <c r="A4" s="47"/>
      <c r="B4" s="47"/>
      <c r="C4" s="47"/>
      <c r="D4" s="47"/>
      <c r="E4" s="47"/>
      <c r="F4" s="47"/>
      <c r="G4" s="47"/>
      <c r="H4" s="48"/>
      <c r="I4" s="48"/>
      <c r="J4" s="48"/>
      <c r="K4" s="48"/>
      <c r="AG4" s="50"/>
      <c r="AH4" s="50" t="s">
        <v>145</v>
      </c>
    </row>
    <row r="5" spans="1:40" s="49" customFormat="1" ht="25.9" hidden="1" customHeight="1">
      <c r="A5" s="47"/>
      <c r="B5" s="47"/>
      <c r="C5" s="47"/>
      <c r="D5" s="47"/>
      <c r="E5" s="47"/>
      <c r="F5" s="47"/>
      <c r="G5" s="47"/>
      <c r="H5" s="48"/>
      <c r="I5" s="48"/>
      <c r="J5" s="48"/>
      <c r="K5" s="48"/>
    </row>
    <row r="6" spans="1:40" s="49" customFormat="1" ht="25.9" customHeight="1" thickTop="1" thickBot="1">
      <c r="A6" s="279"/>
      <c r="B6" s="449" t="s">
        <v>400</v>
      </c>
      <c r="C6" s="449"/>
      <c r="D6" s="281"/>
      <c r="E6" s="297"/>
      <c r="F6" s="47"/>
      <c r="G6" s="290" t="s">
        <v>429</v>
      </c>
      <c r="H6" s="292"/>
      <c r="I6" s="442" t="s">
        <v>430</v>
      </c>
      <c r="J6" s="443"/>
      <c r="K6" s="299"/>
    </row>
    <row r="7" spans="1:40" s="49" customFormat="1" ht="25.9" customHeight="1" thickTop="1" thickBot="1">
      <c r="A7" s="279"/>
      <c r="B7" s="280" t="s">
        <v>414</v>
      </c>
      <c r="C7" s="280"/>
      <c r="D7" s="281"/>
      <c r="E7" s="276">
        <f ca="1">TODAY()</f>
        <v>44436</v>
      </c>
      <c r="F7" s="278"/>
      <c r="G7" s="290" t="s">
        <v>409</v>
      </c>
      <c r="H7" s="292"/>
      <c r="I7" s="444" t="s">
        <v>433</v>
      </c>
      <c r="J7" s="445"/>
      <c r="K7" s="299"/>
    </row>
    <row r="8" spans="1:40" s="49" customFormat="1" ht="25.9" customHeight="1" thickTop="1" thickBot="1">
      <c r="A8" s="279"/>
      <c r="B8" s="282" t="s">
        <v>415</v>
      </c>
      <c r="C8" s="280"/>
      <c r="D8" s="281"/>
      <c r="E8" s="298" t="s">
        <v>129</v>
      </c>
      <c r="F8" s="277"/>
      <c r="G8" s="291" t="s">
        <v>431</v>
      </c>
      <c r="H8" s="293"/>
      <c r="I8" s="444" t="s">
        <v>432</v>
      </c>
      <c r="J8" s="445"/>
      <c r="K8" s="299"/>
    </row>
    <row r="9" spans="1:40" ht="17.25" thickTop="1" thickBot="1">
      <c r="A9" s="79"/>
      <c r="B9" s="230"/>
      <c r="C9" s="230"/>
      <c r="D9" s="230"/>
      <c r="E9" s="230"/>
      <c r="F9" s="230"/>
      <c r="G9" s="230"/>
      <c r="H9" s="230"/>
      <c r="I9" s="230"/>
      <c r="J9" s="230"/>
      <c r="K9" s="81"/>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row>
    <row r="10" spans="1:40" ht="22.15" customHeight="1" thickBot="1">
      <c r="A10" s="79"/>
      <c r="B10" s="409" t="s">
        <v>260</v>
      </c>
      <c r="C10" s="439"/>
      <c r="D10" s="439"/>
      <c r="E10" s="410"/>
      <c r="F10" s="86"/>
      <c r="G10" s="409" t="s">
        <v>262</v>
      </c>
      <c r="H10" s="439"/>
      <c r="I10" s="439"/>
      <c r="J10" s="410"/>
      <c r="K10" s="81"/>
      <c r="L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row>
    <row r="11" spans="1:40" ht="22.15" customHeight="1" thickBot="1">
      <c r="A11" s="79"/>
      <c r="B11" s="283" t="s">
        <v>416</v>
      </c>
      <c r="C11" s="450"/>
      <c r="D11" s="451"/>
      <c r="E11" s="452"/>
      <c r="F11" s="86"/>
      <c r="G11" s="66" t="s">
        <v>418</v>
      </c>
      <c r="H11" s="446" t="s">
        <v>129</v>
      </c>
      <c r="I11" s="447"/>
      <c r="J11" s="448"/>
      <c r="K11" s="81"/>
      <c r="L11" s="38"/>
      <c r="M11" s="51"/>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row>
    <row r="12" spans="1:40" ht="22.15" customHeight="1" thickBot="1">
      <c r="A12" s="79"/>
      <c r="B12" s="283" t="s">
        <v>417</v>
      </c>
      <c r="C12" s="301"/>
      <c r="D12" s="302"/>
      <c r="E12" s="303"/>
      <c r="F12" s="86"/>
      <c r="G12" s="66" t="s">
        <v>419</v>
      </c>
      <c r="H12" s="446" t="s">
        <v>129</v>
      </c>
      <c r="I12" s="447"/>
      <c r="J12" s="448"/>
      <c r="K12" s="81"/>
      <c r="L12" s="38"/>
      <c r="M12" s="51"/>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row>
    <row r="13" spans="1:40" ht="22.15" customHeight="1" thickBot="1">
      <c r="A13" s="79"/>
      <c r="B13" s="64" t="s">
        <v>275</v>
      </c>
      <c r="C13" s="456"/>
      <c r="D13" s="451"/>
      <c r="E13" s="452"/>
      <c r="F13" s="87"/>
      <c r="G13" s="66"/>
      <c r="H13" s="446" t="s">
        <v>129</v>
      </c>
      <c r="I13" s="447"/>
      <c r="J13" s="448"/>
      <c r="K13" s="81"/>
      <c r="L13" s="38"/>
      <c r="M13" s="51"/>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row>
    <row r="14" spans="1:40" ht="22.15" customHeight="1" thickBot="1">
      <c r="A14" s="79"/>
      <c r="B14" s="64" t="s">
        <v>276</v>
      </c>
      <c r="C14" s="450"/>
      <c r="D14" s="451"/>
      <c r="E14" s="452"/>
      <c r="F14" s="87"/>
      <c r="G14" s="67" t="s">
        <v>317</v>
      </c>
      <c r="H14" s="411" t="s">
        <v>140</v>
      </c>
      <c r="I14" s="412"/>
      <c r="J14" s="413"/>
      <c r="K14" s="81"/>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row>
    <row r="15" spans="1:40" ht="22.15" customHeight="1" thickBot="1">
      <c r="A15" s="79"/>
      <c r="B15" s="64" t="s">
        <v>277</v>
      </c>
      <c r="C15" s="450"/>
      <c r="D15" s="451"/>
      <c r="E15" s="452"/>
      <c r="F15" s="87"/>
      <c r="G15" s="67" t="s">
        <v>280</v>
      </c>
      <c r="H15" s="411"/>
      <c r="I15" s="412"/>
      <c r="J15" s="413"/>
      <c r="K15" s="81"/>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row>
    <row r="16" spans="1:40" ht="22.15" customHeight="1" thickBot="1">
      <c r="A16" s="79"/>
      <c r="B16" s="64" t="s">
        <v>278</v>
      </c>
      <c r="C16" s="457"/>
      <c r="D16" s="458"/>
      <c r="E16" s="459"/>
      <c r="F16" s="87"/>
      <c r="G16" s="67" t="s">
        <v>281</v>
      </c>
      <c r="H16" s="414">
        <v>44196</v>
      </c>
      <c r="I16" s="415"/>
      <c r="J16" s="416"/>
      <c r="K16" s="81"/>
      <c r="L16" s="38"/>
      <c r="M16" s="51"/>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row>
    <row r="17" spans="1:40" ht="22.15" customHeight="1" thickBot="1">
      <c r="A17" s="79"/>
      <c r="B17" s="64" t="s">
        <v>279</v>
      </c>
      <c r="C17" s="450">
        <v>0</v>
      </c>
      <c r="D17" s="451"/>
      <c r="E17" s="452"/>
      <c r="F17" s="87"/>
      <c r="G17" s="67" t="s">
        <v>282</v>
      </c>
      <c r="H17" s="453"/>
      <c r="I17" s="454"/>
      <c r="J17" s="455"/>
      <c r="K17" s="81"/>
      <c r="L17" s="38"/>
      <c r="M17" s="51"/>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row>
    <row r="18" spans="1:40" ht="22.15" customHeight="1" thickBot="1">
      <c r="A18" s="79"/>
      <c r="B18" s="65" t="s">
        <v>428</v>
      </c>
      <c r="C18" s="403" t="e">
        <f>C27/C16</f>
        <v>#DIV/0!</v>
      </c>
      <c r="D18" s="404"/>
      <c r="E18" s="405"/>
      <c r="F18" s="288"/>
      <c r="G18" s="289"/>
      <c r="H18" s="406"/>
      <c r="I18" s="407"/>
      <c r="J18" s="408"/>
      <c r="K18" s="91"/>
      <c r="L18" s="38"/>
      <c r="M18" s="51"/>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row>
    <row r="19" spans="1:40" ht="16.5" thickBot="1">
      <c r="A19" s="80"/>
      <c r="B19" s="53"/>
      <c r="C19" s="53"/>
      <c r="D19" s="53"/>
      <c r="E19" s="53"/>
      <c r="F19" s="53"/>
      <c r="G19" s="53"/>
      <c r="H19" s="53"/>
      <c r="I19" s="53"/>
      <c r="J19" s="53"/>
      <c r="K19" s="81"/>
      <c r="L19" s="38"/>
      <c r="M19" s="51"/>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row>
    <row r="20" spans="1:40" ht="19.5" thickBot="1">
      <c r="A20" s="80"/>
      <c r="B20" s="409" t="s">
        <v>261</v>
      </c>
      <c r="C20" s="439"/>
      <c r="D20" s="439"/>
      <c r="E20" s="439"/>
      <c r="F20" s="439"/>
      <c r="G20" s="439"/>
      <c r="H20" s="439"/>
      <c r="I20" s="439"/>
      <c r="J20" s="410"/>
      <c r="K20" s="81"/>
      <c r="L20" s="38"/>
      <c r="M20" s="51"/>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row>
    <row r="21" spans="1:40" ht="16.149999999999999" customHeight="1">
      <c r="A21" s="79"/>
      <c r="B21" s="460"/>
      <c r="C21" s="461"/>
      <c r="D21" s="461"/>
      <c r="E21" s="461"/>
      <c r="F21" s="461"/>
      <c r="G21" s="461"/>
      <c r="H21" s="461"/>
      <c r="I21" s="461"/>
      <c r="J21" s="462"/>
      <c r="K21" s="81"/>
      <c r="L21" s="38"/>
      <c r="M21" s="51"/>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row>
    <row r="22" spans="1:40" ht="15.75" customHeight="1">
      <c r="A22" s="79"/>
      <c r="B22" s="463"/>
      <c r="C22" s="464"/>
      <c r="D22" s="464"/>
      <c r="E22" s="464"/>
      <c r="F22" s="464"/>
      <c r="G22" s="464"/>
      <c r="H22" s="464"/>
      <c r="I22" s="464"/>
      <c r="J22" s="465"/>
      <c r="K22" s="81"/>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row>
    <row r="23" spans="1:40" ht="15.75" customHeight="1">
      <c r="A23" s="79"/>
      <c r="B23" s="463"/>
      <c r="C23" s="464"/>
      <c r="D23" s="464"/>
      <c r="E23" s="464"/>
      <c r="F23" s="464"/>
      <c r="G23" s="464"/>
      <c r="H23" s="464"/>
      <c r="I23" s="464"/>
      <c r="J23" s="465"/>
      <c r="K23" s="81"/>
      <c r="L23" s="38"/>
      <c r="M23" s="51"/>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row>
    <row r="24" spans="1:40" ht="16.5" customHeight="1" thickBot="1">
      <c r="A24" s="79"/>
      <c r="B24" s="466"/>
      <c r="C24" s="467"/>
      <c r="D24" s="467"/>
      <c r="E24" s="467"/>
      <c r="F24" s="467"/>
      <c r="G24" s="467"/>
      <c r="H24" s="467"/>
      <c r="I24" s="467"/>
      <c r="J24" s="468"/>
      <c r="K24" s="81"/>
      <c r="L24" s="38"/>
      <c r="M24" s="51"/>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row>
    <row r="25" spans="1:40" ht="16.5" thickBot="1">
      <c r="A25" s="79"/>
      <c r="B25" s="85"/>
      <c r="C25" s="85"/>
      <c r="D25" s="85"/>
      <c r="E25" s="85"/>
      <c r="F25" s="85"/>
      <c r="G25" s="85"/>
      <c r="H25" s="85"/>
      <c r="I25" s="85"/>
      <c r="J25" s="85"/>
      <c r="K25" s="81"/>
      <c r="L25" s="38"/>
      <c r="M25" s="51"/>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row>
    <row r="26" spans="1:40" ht="19.899999999999999" customHeight="1" thickBot="1">
      <c r="A26" s="79"/>
      <c r="B26" s="409" t="s">
        <v>263</v>
      </c>
      <c r="C26" s="410"/>
      <c r="D26" s="82"/>
      <c r="E26" s="409" t="s">
        <v>411</v>
      </c>
      <c r="F26" s="439"/>
      <c r="G26" s="410"/>
      <c r="H26" s="82"/>
      <c r="I26" s="409" t="s">
        <v>264</v>
      </c>
      <c r="J26" s="410"/>
      <c r="K26" s="81"/>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row>
    <row r="27" spans="1:40" ht="19.899999999999999" customHeight="1">
      <c r="A27" s="79"/>
      <c r="B27" s="69" t="s">
        <v>268</v>
      </c>
      <c r="C27" s="318">
        <v>400000</v>
      </c>
      <c r="D27" s="82"/>
      <c r="E27" s="417" t="s">
        <v>156</v>
      </c>
      <c r="F27" s="418"/>
      <c r="G27" s="317">
        <v>0.9</v>
      </c>
      <c r="H27" s="54"/>
      <c r="I27" s="73" t="s">
        <v>398</v>
      </c>
      <c r="J27" s="304">
        <v>0</v>
      </c>
      <c r="K27" s="81"/>
      <c r="L27" s="38"/>
      <c r="M27" s="38"/>
      <c r="N27" s="52"/>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row>
    <row r="28" spans="1:40" ht="19.899999999999999" customHeight="1">
      <c r="A28" s="79"/>
      <c r="B28" s="70" t="s">
        <v>269</v>
      </c>
      <c r="C28" s="305">
        <v>300000</v>
      </c>
      <c r="D28" s="82"/>
      <c r="E28" s="419" t="s">
        <v>157</v>
      </c>
      <c r="F28" s="420"/>
      <c r="G28" s="314">
        <v>0</v>
      </c>
      <c r="H28" s="55"/>
      <c r="I28" s="71" t="s">
        <v>421</v>
      </c>
      <c r="J28" s="305">
        <v>0</v>
      </c>
      <c r="K28" s="81"/>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row>
    <row r="29" spans="1:40" ht="19.899999999999999" customHeight="1" thickBot="1">
      <c r="A29" s="79"/>
      <c r="B29" s="70" t="s">
        <v>270</v>
      </c>
      <c r="C29" s="305">
        <v>300000</v>
      </c>
      <c r="D29" s="82"/>
      <c r="E29" s="423" t="s">
        <v>158</v>
      </c>
      <c r="F29" s="424"/>
      <c r="G29" s="316">
        <v>0</v>
      </c>
      <c r="H29" s="56"/>
      <c r="I29" s="68" t="s">
        <v>399</v>
      </c>
      <c r="J29" s="306">
        <v>0</v>
      </c>
      <c r="K29" s="81"/>
      <c r="L29" s="38"/>
      <c r="M29" s="440"/>
      <c r="N29" s="440"/>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row>
    <row r="30" spans="1:40" ht="19.899999999999999" customHeight="1" thickBot="1">
      <c r="A30" s="79"/>
      <c r="B30" s="70" t="s">
        <v>271</v>
      </c>
      <c r="C30" s="300">
        <v>7</v>
      </c>
      <c r="D30" s="82"/>
      <c r="E30" s="82"/>
      <c r="F30" s="82"/>
      <c r="G30" s="82"/>
      <c r="H30" s="82"/>
      <c r="I30" s="82"/>
      <c r="J30" s="82"/>
      <c r="K30" s="81"/>
      <c r="L30" s="38"/>
      <c r="M30" s="441"/>
      <c r="N30" s="441"/>
      <c r="O30" s="441"/>
      <c r="P30" s="441"/>
      <c r="Q30" s="441"/>
      <c r="R30" s="38"/>
      <c r="S30" s="38"/>
      <c r="T30" s="38"/>
      <c r="U30" s="38"/>
      <c r="V30" s="38"/>
      <c r="W30" s="38"/>
      <c r="X30" s="38"/>
      <c r="Y30" s="38"/>
      <c r="Z30" s="38"/>
      <c r="AA30" s="38"/>
      <c r="AB30" s="38"/>
      <c r="AC30" s="38"/>
      <c r="AD30" s="38"/>
      <c r="AE30" s="38"/>
      <c r="AF30" s="38"/>
      <c r="AG30" s="38"/>
      <c r="AH30" s="38"/>
      <c r="AI30" s="38"/>
      <c r="AJ30" s="38"/>
      <c r="AK30" s="38"/>
      <c r="AL30" s="38"/>
      <c r="AM30" s="38"/>
      <c r="AN30" s="38"/>
    </row>
    <row r="31" spans="1:40" ht="19.899999999999999" customHeight="1" thickBot="1">
      <c r="A31" s="79"/>
      <c r="B31" s="71" t="s">
        <v>272</v>
      </c>
      <c r="C31" s="107">
        <f>(C28*'Formula Data DO NOT TOUCH'!B18)</f>
        <v>3300</v>
      </c>
      <c r="D31" s="82"/>
      <c r="E31" s="417" t="s">
        <v>161</v>
      </c>
      <c r="F31" s="418"/>
      <c r="G31" s="315">
        <v>0</v>
      </c>
      <c r="H31" s="54"/>
      <c r="I31" s="409" t="s">
        <v>266</v>
      </c>
      <c r="J31" s="410"/>
      <c r="K31" s="81"/>
      <c r="L31" s="38"/>
      <c r="M31" s="441"/>
      <c r="N31" s="441"/>
      <c r="O31" s="441"/>
      <c r="P31" s="441"/>
      <c r="Q31" s="441"/>
      <c r="R31" s="38"/>
      <c r="S31" s="38"/>
      <c r="T31" s="38"/>
      <c r="U31" s="38"/>
      <c r="V31" s="38"/>
      <c r="W31" s="38"/>
      <c r="X31" s="38"/>
      <c r="Y31" s="38"/>
      <c r="Z31" s="38"/>
      <c r="AA31" s="38"/>
      <c r="AB31" s="38"/>
      <c r="AC31" s="38"/>
      <c r="AD31" s="38"/>
      <c r="AE31" s="38"/>
      <c r="AF31" s="38"/>
      <c r="AG31" s="38"/>
      <c r="AH31" s="38"/>
      <c r="AI31" s="38"/>
      <c r="AJ31" s="38"/>
      <c r="AK31" s="38"/>
      <c r="AL31" s="38"/>
      <c r="AM31" s="38"/>
      <c r="AN31" s="38"/>
    </row>
    <row r="32" spans="1:40" ht="19.899999999999999" customHeight="1">
      <c r="A32" s="79"/>
      <c r="B32" s="71" t="s">
        <v>284</v>
      </c>
      <c r="C32" s="107">
        <f>C29*'Formula Data DO NOT TOUCH'!B23</f>
        <v>2430</v>
      </c>
      <c r="D32" s="82"/>
      <c r="E32" s="419" t="s">
        <v>162</v>
      </c>
      <c r="F32" s="420"/>
      <c r="G32" s="314">
        <v>0</v>
      </c>
      <c r="H32" s="55"/>
      <c r="I32" s="73" t="s">
        <v>166</v>
      </c>
      <c r="J32" s="304">
        <v>0.03</v>
      </c>
      <c r="K32" s="81"/>
      <c r="L32" s="38"/>
      <c r="M32" s="441"/>
      <c r="N32" s="441"/>
      <c r="O32" s="441"/>
      <c r="P32" s="441"/>
      <c r="Q32" s="441"/>
      <c r="R32" s="38"/>
      <c r="S32" s="38"/>
      <c r="T32" s="38"/>
      <c r="U32" s="38"/>
      <c r="V32" s="38"/>
      <c r="W32" s="38"/>
      <c r="X32" s="38"/>
      <c r="Y32" s="38"/>
      <c r="Z32" s="38"/>
      <c r="AA32" s="38"/>
      <c r="AB32" s="38"/>
      <c r="AC32" s="38"/>
      <c r="AD32" s="38"/>
      <c r="AE32" s="38"/>
      <c r="AF32" s="38"/>
      <c r="AG32" s="38"/>
      <c r="AH32" s="38"/>
      <c r="AI32" s="38"/>
      <c r="AJ32" s="38"/>
      <c r="AK32" s="38"/>
      <c r="AL32" s="38"/>
      <c r="AM32" s="38"/>
      <c r="AN32" s="38"/>
    </row>
    <row r="33" spans="1:40" ht="19.899999999999999" customHeight="1" thickBot="1">
      <c r="A33" s="79"/>
      <c r="B33" s="71" t="s">
        <v>273</v>
      </c>
      <c r="C33" s="305">
        <v>100</v>
      </c>
      <c r="D33" s="82"/>
      <c r="E33" s="421" t="s">
        <v>163</v>
      </c>
      <c r="F33" s="422"/>
      <c r="G33" s="316">
        <v>0</v>
      </c>
      <c r="H33" s="56"/>
      <c r="I33" s="71" t="s">
        <v>422</v>
      </c>
      <c r="J33" s="307">
        <v>0</v>
      </c>
      <c r="K33" s="81"/>
      <c r="L33" s="38"/>
      <c r="M33" s="441"/>
      <c r="N33" s="441"/>
      <c r="O33" s="441"/>
      <c r="P33" s="441"/>
      <c r="Q33" s="441"/>
      <c r="R33" s="38"/>
      <c r="S33" s="38"/>
      <c r="T33" s="38"/>
      <c r="U33" s="38"/>
      <c r="V33" s="38"/>
      <c r="W33" s="38"/>
      <c r="X33" s="38"/>
      <c r="Y33" s="38"/>
      <c r="Z33" s="38"/>
      <c r="AA33" s="38"/>
      <c r="AB33" s="38"/>
      <c r="AC33" s="38"/>
      <c r="AD33" s="38"/>
      <c r="AE33" s="38"/>
      <c r="AF33" s="38"/>
      <c r="AG33" s="38"/>
      <c r="AH33" s="38"/>
      <c r="AI33" s="38"/>
      <c r="AJ33" s="38"/>
      <c r="AK33" s="38"/>
      <c r="AL33" s="38"/>
      <c r="AM33" s="38"/>
      <c r="AN33" s="38"/>
    </row>
    <row r="34" spans="1:40" ht="19.899999999999999" customHeight="1" thickBot="1">
      <c r="A34" s="79"/>
      <c r="B34" s="72" t="s">
        <v>396</v>
      </c>
      <c r="C34" s="305">
        <v>80</v>
      </c>
      <c r="D34" s="82"/>
      <c r="E34" s="82"/>
      <c r="F34" s="82"/>
      <c r="G34" s="82"/>
      <c r="H34" s="82"/>
      <c r="I34" s="71" t="s">
        <v>168</v>
      </c>
      <c r="J34" s="308">
        <v>0.01</v>
      </c>
      <c r="K34" s="81"/>
      <c r="L34" s="38"/>
      <c r="M34" s="441"/>
      <c r="N34" s="441"/>
      <c r="O34" s="441"/>
      <c r="P34" s="441"/>
      <c r="Q34" s="441"/>
      <c r="R34" s="38"/>
      <c r="S34" s="38"/>
      <c r="T34" s="38"/>
      <c r="U34" s="38"/>
      <c r="V34" s="38"/>
      <c r="W34" s="38"/>
      <c r="X34" s="38"/>
      <c r="Y34" s="38"/>
      <c r="Z34" s="38"/>
      <c r="AA34" s="38"/>
      <c r="AB34" s="38"/>
      <c r="AC34" s="38"/>
      <c r="AD34" s="38"/>
      <c r="AE34" s="38"/>
      <c r="AF34" s="38"/>
      <c r="AG34" s="38"/>
      <c r="AH34" s="38"/>
      <c r="AI34" s="38"/>
      <c r="AJ34" s="38"/>
      <c r="AK34" s="38"/>
      <c r="AL34" s="38"/>
      <c r="AM34" s="38"/>
      <c r="AN34" s="38"/>
    </row>
    <row r="35" spans="1:40" ht="19.899999999999999" customHeight="1">
      <c r="A35" s="79"/>
      <c r="B35" s="72" t="s">
        <v>397</v>
      </c>
      <c r="C35" s="305">
        <v>80</v>
      </c>
      <c r="D35" s="82"/>
      <c r="E35" s="417" t="s">
        <v>167</v>
      </c>
      <c r="F35" s="418"/>
      <c r="G35" s="315">
        <v>0</v>
      </c>
      <c r="H35" s="54"/>
      <c r="I35" s="71" t="s">
        <v>176</v>
      </c>
      <c r="J35" s="305">
        <v>0</v>
      </c>
      <c r="K35" s="81"/>
      <c r="L35" s="38"/>
      <c r="M35" s="441"/>
      <c r="N35" s="441"/>
      <c r="O35" s="441"/>
      <c r="P35" s="441"/>
      <c r="Q35" s="441"/>
      <c r="R35" s="38"/>
      <c r="S35" s="38"/>
      <c r="T35" s="38"/>
      <c r="U35" s="38"/>
      <c r="V35" s="38"/>
      <c r="W35" s="38"/>
      <c r="X35" s="38"/>
      <c r="Y35" s="38"/>
      <c r="Z35" s="38"/>
      <c r="AA35" s="38"/>
      <c r="AB35" s="38"/>
      <c r="AC35" s="38"/>
      <c r="AD35" s="38"/>
      <c r="AE35" s="38"/>
      <c r="AF35" s="38"/>
      <c r="AG35" s="38"/>
      <c r="AH35" s="38"/>
      <c r="AI35" s="38"/>
      <c r="AJ35" s="38"/>
      <c r="AK35" s="38"/>
      <c r="AL35" s="38"/>
      <c r="AM35" s="38"/>
      <c r="AN35" s="38"/>
    </row>
    <row r="36" spans="1:40" ht="19.899999999999999" customHeight="1" thickBot="1">
      <c r="A36" s="79"/>
      <c r="B36" s="251" t="s">
        <v>424</v>
      </c>
      <c r="C36" s="305">
        <v>80</v>
      </c>
      <c r="D36" s="82"/>
      <c r="E36" s="419" t="s">
        <v>169</v>
      </c>
      <c r="F36" s="420"/>
      <c r="G36" s="314">
        <v>0</v>
      </c>
      <c r="H36" s="55"/>
      <c r="I36" s="67" t="s">
        <v>172</v>
      </c>
      <c r="J36" s="305">
        <v>0</v>
      </c>
      <c r="K36" s="81"/>
      <c r="L36" s="38"/>
      <c r="M36" s="441"/>
      <c r="N36" s="441"/>
      <c r="O36" s="441"/>
      <c r="P36" s="441"/>
      <c r="Q36" s="441"/>
      <c r="R36" s="38"/>
      <c r="S36" s="38"/>
      <c r="T36" s="38"/>
      <c r="U36" s="38"/>
      <c r="V36" s="38"/>
      <c r="W36" s="38"/>
      <c r="X36" s="38"/>
      <c r="Y36" s="38"/>
      <c r="Z36" s="38"/>
      <c r="AA36" s="38"/>
      <c r="AB36" s="38"/>
      <c r="AC36" s="38"/>
      <c r="AD36" s="38"/>
      <c r="AE36" s="38"/>
      <c r="AF36" s="38"/>
      <c r="AG36" s="38"/>
      <c r="AH36" s="38"/>
      <c r="AI36" s="38"/>
      <c r="AJ36" s="38"/>
      <c r="AK36" s="38"/>
      <c r="AL36" s="38"/>
      <c r="AM36" s="38"/>
      <c r="AN36" s="38"/>
    </row>
    <row r="37" spans="1:40" ht="19.899999999999999" customHeight="1" thickBot="1">
      <c r="A37" s="79"/>
      <c r="B37" s="251" t="s">
        <v>425</v>
      </c>
      <c r="C37" s="305">
        <v>80</v>
      </c>
      <c r="D37" s="82"/>
      <c r="E37" s="419" t="s">
        <v>171</v>
      </c>
      <c r="F37" s="420"/>
      <c r="G37" s="313">
        <v>0</v>
      </c>
      <c r="H37" s="56"/>
      <c r="I37" s="234" t="s">
        <v>398</v>
      </c>
      <c r="J37" s="309">
        <v>0</v>
      </c>
      <c r="K37" s="81"/>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row>
    <row r="38" spans="1:40" ht="19.899999999999999" customHeight="1" thickBot="1">
      <c r="A38" s="79"/>
      <c r="B38" s="251" t="s">
        <v>401</v>
      </c>
      <c r="C38" s="305">
        <v>0</v>
      </c>
      <c r="D38" s="82"/>
      <c r="E38" s="421" t="s">
        <v>175</v>
      </c>
      <c r="F38" s="422"/>
      <c r="G38" s="312"/>
      <c r="H38" s="83"/>
      <c r="I38" s="71" t="s">
        <v>164</v>
      </c>
      <c r="J38" s="310">
        <v>0</v>
      </c>
      <c r="K38" s="81"/>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row>
    <row r="39" spans="1:40" ht="19.899999999999999" customHeight="1" thickBot="1">
      <c r="A39" s="79"/>
      <c r="B39" s="251" t="s">
        <v>401</v>
      </c>
      <c r="C39" s="305">
        <v>0</v>
      </c>
      <c r="D39" s="82"/>
      <c r="E39" s="82"/>
      <c r="F39" s="82"/>
      <c r="G39" s="82"/>
      <c r="H39" s="83"/>
      <c r="I39" s="71" t="s">
        <v>170</v>
      </c>
      <c r="J39" s="309">
        <v>0</v>
      </c>
      <c r="K39" s="81"/>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row>
    <row r="40" spans="1:40" ht="19.899999999999999" customHeight="1" thickBot="1">
      <c r="A40" s="79"/>
      <c r="B40" s="251" t="s">
        <v>401</v>
      </c>
      <c r="C40" s="311">
        <v>0</v>
      </c>
      <c r="D40" s="82"/>
      <c r="E40" s="409" t="s">
        <v>412</v>
      </c>
      <c r="F40" s="439"/>
      <c r="G40" s="410"/>
      <c r="H40" s="82"/>
      <c r="I40" s="251" t="s">
        <v>423</v>
      </c>
      <c r="J40" s="311">
        <v>0</v>
      </c>
      <c r="K40" s="81"/>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row>
    <row r="41" spans="1:40" ht="19.899999999999999" customHeight="1">
      <c r="A41" s="79"/>
      <c r="B41" s="82"/>
      <c r="C41" s="82"/>
      <c r="D41" s="82"/>
      <c r="E41" s="417" t="s">
        <v>156</v>
      </c>
      <c r="F41" s="418"/>
      <c r="G41" s="317">
        <v>0.9</v>
      </c>
      <c r="H41" s="82"/>
      <c r="I41" s="82"/>
      <c r="J41" s="82"/>
      <c r="K41" s="81"/>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row>
    <row r="42" spans="1:40" ht="19.899999999999999" customHeight="1">
      <c r="A42" s="79"/>
      <c r="B42" s="82"/>
      <c r="C42" s="82"/>
      <c r="D42" s="82"/>
      <c r="E42" s="419" t="s">
        <v>157</v>
      </c>
      <c r="F42" s="420"/>
      <c r="G42" s="319">
        <v>1.2</v>
      </c>
      <c r="H42" s="82"/>
      <c r="I42" s="82"/>
      <c r="J42" s="82"/>
      <c r="K42" s="81"/>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row>
    <row r="43" spans="1:40" ht="19.899999999999999" customHeight="1">
      <c r="A43" s="79"/>
      <c r="B43" s="82"/>
      <c r="C43" s="82"/>
      <c r="D43" s="82"/>
      <c r="E43" s="435" t="s">
        <v>158</v>
      </c>
      <c r="F43" s="436"/>
      <c r="G43" s="320">
        <v>9.9900000000000003E-2</v>
      </c>
      <c r="H43" s="82"/>
      <c r="I43" s="82"/>
      <c r="J43" s="82"/>
      <c r="K43" s="81"/>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row>
    <row r="44" spans="1:40" ht="19.899999999999999" customHeight="1" thickBot="1">
      <c r="A44" s="79"/>
      <c r="B44" s="82"/>
      <c r="C44" s="82"/>
      <c r="D44" s="82"/>
      <c r="E44" s="423" t="s">
        <v>413</v>
      </c>
      <c r="F44" s="424"/>
      <c r="G44" s="321">
        <v>30</v>
      </c>
      <c r="H44" s="82"/>
      <c r="I44" s="82"/>
      <c r="J44" s="82"/>
      <c r="K44" s="81"/>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row>
    <row r="45" spans="1:40" ht="19.899999999999999" customHeight="1" thickBot="1">
      <c r="A45" s="79"/>
      <c r="B45" s="82"/>
      <c r="C45" s="82"/>
      <c r="D45" s="82"/>
      <c r="E45" s="57"/>
      <c r="F45" s="57"/>
      <c r="G45" s="83"/>
      <c r="H45" s="83"/>
      <c r="I45" s="58"/>
      <c r="J45" s="84"/>
      <c r="K45" s="81"/>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row>
    <row r="46" spans="1:40" s="60" customFormat="1" ht="34.5" thickBot="1">
      <c r="A46" s="429" t="s">
        <v>267</v>
      </c>
      <c r="B46" s="430"/>
      <c r="C46" s="430"/>
      <c r="D46" s="430"/>
      <c r="E46" s="430"/>
      <c r="F46" s="430"/>
      <c r="G46" s="430"/>
      <c r="H46" s="430"/>
      <c r="I46" s="430"/>
      <c r="J46" s="430"/>
      <c r="K46" s="431"/>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row>
    <row r="47" spans="1:40" s="60" customFormat="1" ht="18" customHeight="1" thickBot="1">
      <c r="A47" s="88"/>
      <c r="B47" s="82"/>
      <c r="C47" s="82"/>
      <c r="D47" s="82"/>
      <c r="E47" s="82"/>
      <c r="F47" s="82"/>
      <c r="G47" s="82"/>
      <c r="H47" s="82"/>
      <c r="I47" s="82"/>
      <c r="J47" s="82"/>
      <c r="K47" s="8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row>
    <row r="48" spans="1:40" s="60" customFormat="1" ht="19.899999999999999" customHeight="1" thickBot="1">
      <c r="A48" s="88"/>
      <c r="B48" s="432" t="s">
        <v>246</v>
      </c>
      <c r="C48" s="433"/>
      <c r="D48" s="63"/>
      <c r="E48" s="432" t="s">
        <v>247</v>
      </c>
      <c r="F48" s="434"/>
      <c r="G48" s="433"/>
      <c r="H48" s="63"/>
      <c r="I48" s="432" t="s">
        <v>248</v>
      </c>
      <c r="J48" s="433"/>
      <c r="K48" s="8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row>
    <row r="49" spans="1:40" s="62" customFormat="1" ht="18" customHeight="1">
      <c r="A49" s="94"/>
      <c r="B49" s="74" t="s">
        <v>274</v>
      </c>
      <c r="C49" s="322"/>
      <c r="D49" s="95"/>
      <c r="E49" s="437" t="s">
        <v>274</v>
      </c>
      <c r="F49" s="438"/>
      <c r="G49" s="322"/>
      <c r="H49" s="95"/>
      <c r="I49" s="74" t="s">
        <v>274</v>
      </c>
      <c r="J49" s="322"/>
      <c r="K49" s="90"/>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row>
    <row r="50" spans="1:40" s="62" customFormat="1" ht="18" customHeight="1">
      <c r="A50" s="94"/>
      <c r="B50" s="284" t="s">
        <v>420</v>
      </c>
      <c r="C50" s="323"/>
      <c r="D50" s="95"/>
      <c r="E50" s="284" t="s">
        <v>420</v>
      </c>
      <c r="F50" s="285"/>
      <c r="G50" s="323"/>
      <c r="H50" s="95"/>
      <c r="I50" s="284" t="s">
        <v>420</v>
      </c>
      <c r="J50" s="323"/>
      <c r="K50" s="90"/>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row>
    <row r="51" spans="1:40" s="60" customFormat="1" ht="18" customHeight="1">
      <c r="A51" s="88"/>
      <c r="B51" s="75" t="s">
        <v>234</v>
      </c>
      <c r="C51" s="324"/>
      <c r="D51" s="82"/>
      <c r="E51" s="427" t="s">
        <v>234</v>
      </c>
      <c r="F51" s="428"/>
      <c r="G51" s="324"/>
      <c r="H51" s="82"/>
      <c r="I51" s="77" t="s">
        <v>234</v>
      </c>
      <c r="J51" s="324"/>
      <c r="K51" s="8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row>
    <row r="52" spans="1:40" s="60" customFormat="1" ht="18" customHeight="1">
      <c r="A52" s="88"/>
      <c r="B52" s="75" t="s">
        <v>245</v>
      </c>
      <c r="C52" s="324"/>
      <c r="D52" s="82"/>
      <c r="E52" s="427" t="s">
        <v>245</v>
      </c>
      <c r="F52" s="428"/>
      <c r="G52" s="324"/>
      <c r="H52" s="82"/>
      <c r="I52" s="77" t="s">
        <v>245</v>
      </c>
      <c r="J52" s="324"/>
      <c r="K52" s="8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row>
    <row r="53" spans="1:40" s="60" customFormat="1" ht="18" customHeight="1">
      <c r="A53" s="88"/>
      <c r="B53" s="75" t="s">
        <v>191</v>
      </c>
      <c r="C53" s="324"/>
      <c r="D53" s="82"/>
      <c r="E53" s="427" t="s">
        <v>191</v>
      </c>
      <c r="F53" s="428"/>
      <c r="G53" s="324"/>
      <c r="H53" s="82"/>
      <c r="I53" s="77" t="s">
        <v>191</v>
      </c>
      <c r="J53" s="324"/>
      <c r="K53" s="8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row>
    <row r="54" spans="1:40" s="60" customFormat="1" ht="18" customHeight="1">
      <c r="A54" s="88"/>
      <c r="B54" s="75" t="s">
        <v>249</v>
      </c>
      <c r="C54" s="325"/>
      <c r="D54" s="82"/>
      <c r="E54" s="427" t="s">
        <v>249</v>
      </c>
      <c r="F54" s="428"/>
      <c r="G54" s="325"/>
      <c r="H54" s="82"/>
      <c r="I54" s="77" t="s">
        <v>249</v>
      </c>
      <c r="J54" s="325"/>
      <c r="K54" s="8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row>
    <row r="55" spans="1:40" s="60" customFormat="1" ht="18" customHeight="1">
      <c r="A55" s="88"/>
      <c r="B55" s="75" t="s">
        <v>250</v>
      </c>
      <c r="C55" s="326"/>
      <c r="D55" s="82"/>
      <c r="E55" s="427" t="s">
        <v>250</v>
      </c>
      <c r="F55" s="428"/>
      <c r="G55" s="326"/>
      <c r="H55" s="82"/>
      <c r="I55" s="77" t="s">
        <v>250</v>
      </c>
      <c r="J55" s="326"/>
      <c r="K55" s="8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row>
    <row r="56" spans="1:40" s="60" customFormat="1" ht="18" customHeight="1">
      <c r="A56" s="88"/>
      <c r="B56" s="75" t="s">
        <v>251</v>
      </c>
      <c r="C56" s="324"/>
      <c r="D56" s="82"/>
      <c r="E56" s="427" t="s">
        <v>251</v>
      </c>
      <c r="F56" s="428"/>
      <c r="G56" s="324"/>
      <c r="H56" s="82"/>
      <c r="I56" s="77" t="s">
        <v>251</v>
      </c>
      <c r="J56" s="324"/>
      <c r="K56" s="8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row>
    <row r="57" spans="1:40" s="60" customFormat="1" ht="18" customHeight="1">
      <c r="A57" s="88"/>
      <c r="B57" s="75" t="s">
        <v>252</v>
      </c>
      <c r="C57" s="326"/>
      <c r="D57" s="82"/>
      <c r="E57" s="427" t="s">
        <v>252</v>
      </c>
      <c r="F57" s="428"/>
      <c r="G57" s="326"/>
      <c r="H57" s="82"/>
      <c r="I57" s="77" t="s">
        <v>252</v>
      </c>
      <c r="J57" s="326"/>
      <c r="K57" s="8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row>
    <row r="58" spans="1:40" s="60" customFormat="1" ht="18" customHeight="1">
      <c r="A58" s="88"/>
      <c r="B58" s="75" t="s">
        <v>253</v>
      </c>
      <c r="C58" s="327"/>
      <c r="D58" s="82"/>
      <c r="E58" s="427" t="s">
        <v>253</v>
      </c>
      <c r="F58" s="428"/>
      <c r="G58" s="327"/>
      <c r="H58" s="82"/>
      <c r="I58" s="77" t="s">
        <v>253</v>
      </c>
      <c r="J58" s="327"/>
      <c r="K58" s="8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row>
    <row r="59" spans="1:40" s="60" customFormat="1" ht="18" customHeight="1">
      <c r="A59" s="88"/>
      <c r="B59" s="75" t="s">
        <v>254</v>
      </c>
      <c r="C59" s="328"/>
      <c r="D59" s="82"/>
      <c r="E59" s="427" t="s">
        <v>254</v>
      </c>
      <c r="F59" s="428"/>
      <c r="G59" s="328"/>
      <c r="H59" s="82"/>
      <c r="I59" s="77" t="s">
        <v>254</v>
      </c>
      <c r="J59" s="328"/>
      <c r="K59" s="8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row>
    <row r="60" spans="1:40" s="60" customFormat="1" ht="18" customHeight="1">
      <c r="A60" s="88"/>
      <c r="B60" s="75" t="s">
        <v>255</v>
      </c>
      <c r="C60" s="329"/>
      <c r="D60" s="82"/>
      <c r="E60" s="427" t="s">
        <v>255</v>
      </c>
      <c r="F60" s="428"/>
      <c r="G60" s="329"/>
      <c r="H60" s="82"/>
      <c r="I60" s="77" t="s">
        <v>255</v>
      </c>
      <c r="J60" s="329"/>
      <c r="K60" s="8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row>
    <row r="61" spans="1:40" s="60" customFormat="1" ht="18" customHeight="1">
      <c r="A61" s="88"/>
      <c r="B61" s="75" t="s">
        <v>256</v>
      </c>
      <c r="C61" s="328"/>
      <c r="D61" s="82"/>
      <c r="E61" s="427" t="s">
        <v>256</v>
      </c>
      <c r="F61" s="428"/>
      <c r="G61" s="328"/>
      <c r="H61" s="82"/>
      <c r="I61" s="77" t="s">
        <v>256</v>
      </c>
      <c r="J61" s="328"/>
      <c r="K61" s="8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row>
    <row r="62" spans="1:40" s="60" customFormat="1" ht="18" customHeight="1">
      <c r="A62" s="88"/>
      <c r="B62" s="75" t="s">
        <v>257</v>
      </c>
      <c r="C62" s="329"/>
      <c r="D62" s="82"/>
      <c r="E62" s="427" t="s">
        <v>257</v>
      </c>
      <c r="F62" s="428"/>
      <c r="G62" s="329"/>
      <c r="H62" s="82"/>
      <c r="I62" s="77" t="s">
        <v>257</v>
      </c>
      <c r="J62" s="329"/>
      <c r="K62" s="8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row>
    <row r="63" spans="1:40" s="60" customFormat="1" ht="18" customHeight="1">
      <c r="A63" s="88"/>
      <c r="B63" s="75" t="s">
        <v>258</v>
      </c>
      <c r="C63" s="330"/>
      <c r="D63" s="82"/>
      <c r="E63" s="427" t="s">
        <v>258</v>
      </c>
      <c r="F63" s="428"/>
      <c r="G63" s="330"/>
      <c r="H63" s="82"/>
      <c r="I63" s="77" t="s">
        <v>258</v>
      </c>
      <c r="J63" s="330"/>
      <c r="K63" s="8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row>
    <row r="64" spans="1:40" s="60" customFormat="1" ht="18" customHeight="1" thickBot="1">
      <c r="A64" s="88"/>
      <c r="B64" s="76" t="s">
        <v>259</v>
      </c>
      <c r="C64" s="331"/>
      <c r="D64" s="82"/>
      <c r="E64" s="425" t="s">
        <v>259</v>
      </c>
      <c r="F64" s="426"/>
      <c r="G64" s="331"/>
      <c r="H64" s="82"/>
      <c r="I64" s="78" t="s">
        <v>259</v>
      </c>
      <c r="J64" s="331"/>
      <c r="K64" s="8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row>
    <row r="65" spans="1:40" ht="16.5" thickBot="1">
      <c r="A65" s="92"/>
      <c r="B65" s="93"/>
      <c r="C65" s="93"/>
      <c r="D65" s="93"/>
      <c r="E65" s="93"/>
      <c r="F65" s="93"/>
      <c r="G65" s="93"/>
      <c r="H65" s="93"/>
      <c r="I65" s="93"/>
      <c r="J65" s="93"/>
      <c r="K65" s="91"/>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row>
    <row r="66" spans="1:40" s="38" customFormat="1" ht="16.5" thickTop="1">
      <c r="F66"/>
    </row>
    <row r="67" spans="1:40" s="38" customFormat="1">
      <c r="F67"/>
    </row>
    <row r="68" spans="1:40" s="38" customFormat="1">
      <c r="F68"/>
    </row>
    <row r="69" spans="1:40" s="38" customFormat="1">
      <c r="F69"/>
    </row>
    <row r="70" spans="1:40" s="38" customFormat="1">
      <c r="F70"/>
    </row>
    <row r="71" spans="1:40" s="38" customFormat="1">
      <c r="F71"/>
    </row>
    <row r="72" spans="1:40">
      <c r="A72" s="38"/>
      <c r="B72" s="38"/>
      <c r="C72" s="38"/>
      <c r="D72" s="38"/>
      <c r="E72" s="38"/>
      <c r="G72" s="38"/>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row>
    <row r="73" spans="1:40">
      <c r="A73" s="38"/>
      <c r="B73" s="38"/>
      <c r="C73" s="38"/>
      <c r="D73" s="38"/>
      <c r="E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row>
    <row r="74" spans="1:40">
      <c r="A74" s="38"/>
      <c r="B74" s="38"/>
      <c r="C74" s="38"/>
      <c r="D74" s="38"/>
      <c r="E74" s="38"/>
      <c r="G74" s="38"/>
      <c r="H74" s="38"/>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row>
    <row r="75" spans="1:40">
      <c r="A75" s="38"/>
      <c r="B75" s="38"/>
      <c r="C75" s="38"/>
      <c r="D75" s="38"/>
      <c r="E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row>
    <row r="76" spans="1:40">
      <c r="A76" s="38"/>
      <c r="B76" s="38"/>
      <c r="C76" s="38"/>
      <c r="D76" s="38"/>
      <c r="E76" s="38"/>
      <c r="G76" s="38"/>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row>
    <row r="77" spans="1:40">
      <c r="A77" s="38"/>
      <c r="B77" s="38"/>
      <c r="C77" s="38"/>
      <c r="D77" s="38"/>
      <c r="E77" s="38"/>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row>
    <row r="78" spans="1:40">
      <c r="A78" s="38"/>
      <c r="B78" s="38"/>
      <c r="C78" s="38"/>
      <c r="D78" s="38"/>
      <c r="E78" s="38"/>
      <c r="G78" s="38"/>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row>
    <row r="79" spans="1:40">
      <c r="A79" s="38"/>
      <c r="B79" s="38"/>
      <c r="C79" s="38"/>
      <c r="D79" s="38"/>
      <c r="E79" s="38"/>
      <c r="G79" s="38"/>
      <c r="H79" s="38"/>
      <c r="I79" s="38"/>
      <c r="J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row>
    <row r="80" spans="1:40">
      <c r="A80" s="38"/>
      <c r="B80" s="38"/>
      <c r="C80" s="38"/>
      <c r="D80" s="38"/>
      <c r="E80" s="38"/>
      <c r="G80" s="38"/>
      <c r="H80" s="38"/>
      <c r="I80" s="38"/>
      <c r="J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row>
    <row r="81" spans="1:40">
      <c r="A81" s="38"/>
      <c r="B81" s="38"/>
      <c r="C81" s="38"/>
      <c r="D81" s="38"/>
      <c r="E81" s="38"/>
      <c r="G81" s="38"/>
      <c r="H81" s="38"/>
      <c r="I81" s="38"/>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row>
    <row r="82" spans="1:40">
      <c r="A82" s="38"/>
      <c r="B82" s="38"/>
      <c r="C82" s="38"/>
      <c r="D82" s="38"/>
      <c r="E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row>
    <row r="83" spans="1:40">
      <c r="A83" s="38"/>
      <c r="B83" s="38"/>
      <c r="C83" s="38"/>
      <c r="D83" s="38"/>
      <c r="E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row>
    <row r="84" spans="1:40">
      <c r="A84" s="38"/>
      <c r="B84" s="38"/>
      <c r="C84" s="38"/>
      <c r="D84" s="38"/>
      <c r="E84" s="38"/>
      <c r="G84" s="38"/>
      <c r="H84" s="38"/>
      <c r="I84" s="38"/>
      <c r="J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row>
    <row r="85" spans="1:40">
      <c r="A85" s="38"/>
      <c r="B85" s="38"/>
      <c r="C85" s="38"/>
      <c r="D85" s="38"/>
      <c r="E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row>
    <row r="86" spans="1:40">
      <c r="A86" s="38"/>
      <c r="B86" s="38"/>
      <c r="C86" s="38"/>
      <c r="D86" s="38"/>
      <c r="E86" s="38"/>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row>
    <row r="87" spans="1:40">
      <c r="A87" s="38"/>
      <c r="B87" s="38"/>
      <c r="C87" s="38"/>
      <c r="D87" s="38"/>
      <c r="E87" s="38"/>
      <c r="G87" s="38"/>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row>
    <row r="88" spans="1:40">
      <c r="A88" s="38"/>
      <c r="B88" s="38"/>
      <c r="C88" s="38"/>
      <c r="D88" s="38"/>
      <c r="E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row>
    <row r="89" spans="1:40">
      <c r="A89" s="38"/>
      <c r="B89" s="38"/>
      <c r="C89" s="38"/>
      <c r="D89" s="38"/>
      <c r="E89" s="38"/>
      <c r="G89" s="38"/>
      <c r="H89" s="38"/>
      <c r="I89" s="38"/>
      <c r="J89" s="38"/>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c r="AN89" s="38"/>
    </row>
    <row r="90" spans="1:40">
      <c r="A90" s="38"/>
      <c r="B90" s="38"/>
      <c r="C90" s="38"/>
      <c r="D90" s="38"/>
      <c r="E90" s="38"/>
      <c r="G90" s="38"/>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row>
    <row r="91" spans="1:40">
      <c r="A91" s="38"/>
      <c r="B91" s="38"/>
      <c r="C91" s="38"/>
      <c r="D91" s="38"/>
      <c r="E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row>
    <row r="92" spans="1:40">
      <c r="A92" s="38"/>
      <c r="B92" s="38"/>
      <c r="C92" s="38"/>
      <c r="D92" s="38"/>
      <c r="E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row>
    <row r="93" spans="1:40">
      <c r="A93" s="38"/>
      <c r="B93" s="38"/>
      <c r="C93" s="38"/>
      <c r="D93" s="38"/>
      <c r="E93" s="38"/>
      <c r="G93" s="38"/>
      <c r="H93" s="38"/>
      <c r="I93" s="38"/>
      <c r="J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row>
    <row r="94" spans="1:40">
      <c r="A94" s="38"/>
      <c r="B94" s="38"/>
      <c r="C94" s="38"/>
      <c r="D94" s="38"/>
      <c r="E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c r="AN94" s="38"/>
    </row>
    <row r="95" spans="1:40">
      <c r="A95" s="38"/>
      <c r="B95" s="38"/>
      <c r="C95" s="38"/>
      <c r="D95" s="38"/>
      <c r="E95" s="38"/>
      <c r="G95" s="38"/>
      <c r="H95" s="38"/>
      <c r="I95" s="38"/>
      <c r="J95" s="38"/>
      <c r="K95" s="38"/>
      <c r="L95" s="38"/>
      <c r="M95" s="38"/>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38"/>
      <c r="AN95" s="38"/>
    </row>
    <row r="96" spans="1:40">
      <c r="A96" s="38"/>
      <c r="B96" s="38"/>
      <c r="C96" s="38"/>
      <c r="D96" s="38"/>
      <c r="E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row>
    <row r="97" spans="1:40">
      <c r="A97" s="38"/>
      <c r="B97" s="38"/>
      <c r="C97" s="38"/>
      <c r="D97" s="38"/>
      <c r="E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row>
    <row r="98" spans="1:40">
      <c r="A98" s="38"/>
      <c r="B98" s="38"/>
      <c r="C98" s="38"/>
      <c r="D98" s="38"/>
      <c r="E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row>
    <row r="99" spans="1:40">
      <c r="A99" s="38"/>
      <c r="B99" s="38"/>
      <c r="C99" s="38"/>
      <c r="D99" s="38"/>
      <c r="E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row>
    <row r="100" spans="1:40">
      <c r="A100" s="38"/>
      <c r="B100" s="38"/>
      <c r="C100" s="38"/>
      <c r="D100" s="38"/>
      <c r="E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row>
    <row r="101" spans="1:40">
      <c r="A101" s="38"/>
      <c r="B101" s="38"/>
      <c r="C101" s="38"/>
      <c r="D101" s="38"/>
      <c r="E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row>
    <row r="102" spans="1:40">
      <c r="A102" s="38"/>
      <c r="B102" s="38"/>
      <c r="C102" s="38"/>
      <c r="D102" s="38"/>
      <c r="E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row>
    <row r="103" spans="1:40">
      <c r="A103" s="38"/>
      <c r="B103" s="38"/>
      <c r="C103" s="38"/>
      <c r="D103" s="38"/>
      <c r="E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row>
    <row r="104" spans="1:40">
      <c r="A104" s="38"/>
      <c r="B104" s="38"/>
      <c r="C104" s="38"/>
      <c r="D104" s="38"/>
      <c r="E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row>
    <row r="105" spans="1:40">
      <c r="A105" s="38"/>
      <c r="B105" s="38"/>
      <c r="C105" s="38"/>
      <c r="D105" s="38"/>
      <c r="E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row>
    <row r="106" spans="1:40">
      <c r="A106" s="38"/>
      <c r="B106" s="38"/>
      <c r="C106" s="38"/>
      <c r="D106" s="38"/>
      <c r="E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row>
    <row r="107" spans="1:40">
      <c r="A107" s="38"/>
      <c r="B107" s="38"/>
      <c r="C107" s="38"/>
      <c r="D107" s="38"/>
      <c r="E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row>
    <row r="108" spans="1:40">
      <c r="A108" s="38"/>
      <c r="B108" s="38"/>
      <c r="C108" s="38"/>
      <c r="D108" s="38"/>
      <c r="E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row>
    <row r="109" spans="1:40">
      <c r="A109" s="38"/>
      <c r="B109" s="38"/>
      <c r="C109" s="38"/>
      <c r="D109" s="38"/>
      <c r="E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row>
    <row r="110" spans="1:40">
      <c r="A110" s="38"/>
      <c r="B110" s="38"/>
      <c r="C110" s="38"/>
      <c r="D110" s="38"/>
      <c r="E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row>
    <row r="111" spans="1:40">
      <c r="A111" s="38"/>
      <c r="B111" s="38"/>
      <c r="C111" s="38"/>
      <c r="D111" s="38"/>
      <c r="E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row>
    <row r="112" spans="1:40">
      <c r="A112" s="38"/>
      <c r="B112" s="38"/>
      <c r="C112" s="38"/>
      <c r="D112" s="38"/>
      <c r="E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row>
    <row r="113" spans="1:40">
      <c r="A113" s="38"/>
      <c r="B113" s="38"/>
      <c r="C113" s="38"/>
      <c r="D113" s="38"/>
      <c r="E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row>
    <row r="114" spans="1:40">
      <c r="A114" s="38"/>
      <c r="B114" s="38"/>
      <c r="C114" s="38"/>
      <c r="D114" s="38"/>
      <c r="E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row>
    <row r="115" spans="1:40">
      <c r="A115" s="38"/>
      <c r="B115" s="38"/>
      <c r="C115" s="38"/>
      <c r="D115" s="38"/>
      <c r="E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row>
    <row r="116" spans="1:40">
      <c r="A116" s="38"/>
      <c r="B116" s="38"/>
      <c r="C116" s="38"/>
      <c r="D116" s="38"/>
      <c r="E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row>
    <row r="117" spans="1:40">
      <c r="A117" s="38"/>
      <c r="B117" s="38"/>
      <c r="C117" s="38"/>
      <c r="D117" s="38"/>
      <c r="E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row>
    <row r="118" spans="1:40">
      <c r="A118" s="38"/>
      <c r="B118" s="38"/>
      <c r="C118" s="38"/>
      <c r="D118" s="38"/>
      <c r="E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row>
    <row r="119" spans="1:40">
      <c r="A119" s="38"/>
      <c r="B119" s="38"/>
      <c r="C119" s="38"/>
      <c r="D119" s="38"/>
      <c r="E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row>
    <row r="120" spans="1:40">
      <c r="A120" s="38"/>
      <c r="B120" s="38"/>
      <c r="C120" s="38"/>
      <c r="D120" s="38"/>
      <c r="E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row>
    <row r="121" spans="1:40">
      <c r="A121" s="38"/>
      <c r="B121" s="38"/>
      <c r="C121" s="38"/>
      <c r="D121" s="38"/>
      <c r="E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row>
    <row r="122" spans="1:40">
      <c r="A122" s="38"/>
      <c r="B122" s="38"/>
      <c r="C122" s="38"/>
      <c r="D122" s="38"/>
      <c r="E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row>
    <row r="123" spans="1:40">
      <c r="A123" s="38"/>
      <c r="B123" s="38"/>
      <c r="C123" s="38"/>
      <c r="D123" s="38"/>
      <c r="E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row>
    <row r="124" spans="1:40">
      <c r="A124" s="38"/>
      <c r="B124" s="38"/>
      <c r="C124" s="38"/>
      <c r="D124" s="38"/>
      <c r="E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row>
    <row r="125" spans="1:40">
      <c r="A125" s="38"/>
      <c r="B125" s="38"/>
      <c r="C125" s="38"/>
      <c r="D125" s="38"/>
      <c r="E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row>
    <row r="126" spans="1:40">
      <c r="A126" s="38"/>
      <c r="B126" s="38"/>
      <c r="C126" s="38"/>
      <c r="D126" s="38"/>
      <c r="E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row>
    <row r="127" spans="1:40">
      <c r="A127" s="38"/>
      <c r="B127" s="38"/>
      <c r="C127" s="38"/>
      <c r="D127" s="38"/>
      <c r="E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row>
    <row r="128" spans="1:40">
      <c r="A128" s="38"/>
      <c r="B128" s="38"/>
      <c r="C128" s="38"/>
      <c r="D128" s="38"/>
      <c r="E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row>
    <row r="129" spans="1:40">
      <c r="A129" s="38"/>
      <c r="B129" s="38"/>
      <c r="C129" s="38"/>
      <c r="D129" s="38"/>
      <c r="E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row>
    <row r="130" spans="1:40">
      <c r="A130" s="38"/>
      <c r="B130" s="38"/>
      <c r="C130" s="38"/>
      <c r="D130" s="38"/>
      <c r="E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8"/>
    </row>
    <row r="131" spans="1:40">
      <c r="A131" s="38"/>
      <c r="B131" s="38"/>
      <c r="C131" s="38"/>
      <c r="D131" s="38"/>
      <c r="E131" s="38"/>
      <c r="G131" s="38"/>
      <c r="H131" s="38"/>
      <c r="I131" s="38"/>
      <c r="J131" s="38"/>
      <c r="K131" s="38"/>
    </row>
  </sheetData>
  <sheetProtection algorithmName="SHA-512" hashValue="PIGEwjSTi0+I+Y2Ibp9+PC3TdpcSzbKbYYyBU7EV4T8Yesb2TAphVjDjIu586PkoHx11Wupa0oqWKetW9YoZnA==" saltValue="QsGbTjif8bjgi9Cv98WiGA==" spinCount="100000" sheet="1" selectLockedCells="1"/>
  <protectedRanges>
    <protectedRange sqref="I6:J8" name="Range17"/>
    <protectedRange sqref="G49:G64" name="Range14"/>
    <protectedRange sqref="G49:G64" name="Range13"/>
    <protectedRange sqref="J32:J40" name="Range11"/>
    <protectedRange sqref="G41:G44" name="Range9"/>
    <protectedRange sqref="G31:G33" name="Range7"/>
    <protectedRange sqref="C33:C40" name="Range5"/>
    <protectedRange sqref="B21:J24" name="Range3"/>
    <protectedRange sqref="C11:E18" name="Range1"/>
    <protectedRange sqref="C27:C30" name="Range4"/>
    <protectedRange sqref="G27:G29" name="Range6"/>
    <protectedRange sqref="G35:G38" name="Range8"/>
    <protectedRange sqref="J27:J29" name="Range10"/>
    <protectedRange sqref="C49:C64" name="Range12"/>
    <protectedRange sqref="J49:J64" name="Range15"/>
    <protectedRange sqref="H11:J18" name="Range16"/>
  </protectedRanges>
  <mergeCells count="63">
    <mergeCell ref="B6:C6"/>
    <mergeCell ref="B26:C26"/>
    <mergeCell ref="I26:J26"/>
    <mergeCell ref="C17:E17"/>
    <mergeCell ref="H17:J17"/>
    <mergeCell ref="C13:E13"/>
    <mergeCell ref="C14:E14"/>
    <mergeCell ref="C15:E15"/>
    <mergeCell ref="C16:E16"/>
    <mergeCell ref="B20:J20"/>
    <mergeCell ref="B21:J24"/>
    <mergeCell ref="G10:J10"/>
    <mergeCell ref="H11:J11"/>
    <mergeCell ref="B10:E10"/>
    <mergeCell ref="E26:G26"/>
    <mergeCell ref="C11:E11"/>
    <mergeCell ref="M29:N29"/>
    <mergeCell ref="M30:Q36"/>
    <mergeCell ref="I6:J6"/>
    <mergeCell ref="I7:J7"/>
    <mergeCell ref="I8:J8"/>
    <mergeCell ref="H13:J13"/>
    <mergeCell ref="H12:J12"/>
    <mergeCell ref="E51:F51"/>
    <mergeCell ref="E52:F52"/>
    <mergeCell ref="E35:F35"/>
    <mergeCell ref="E36:F36"/>
    <mergeCell ref="E31:F31"/>
    <mergeCell ref="A46:K46"/>
    <mergeCell ref="B48:C48"/>
    <mergeCell ref="E48:G48"/>
    <mergeCell ref="I48:J48"/>
    <mergeCell ref="E37:F37"/>
    <mergeCell ref="E38:F38"/>
    <mergeCell ref="E43:F43"/>
    <mergeCell ref="E44:F44"/>
    <mergeCell ref="E49:F49"/>
    <mergeCell ref="E40:G40"/>
    <mergeCell ref="E41:F41"/>
    <mergeCell ref="E32:F32"/>
    <mergeCell ref="E33:F33"/>
    <mergeCell ref="E29:F29"/>
    <mergeCell ref="E64:F64"/>
    <mergeCell ref="E62:F62"/>
    <mergeCell ref="E63:F63"/>
    <mergeCell ref="E60:F60"/>
    <mergeCell ref="E61:F61"/>
    <mergeCell ref="E59:F59"/>
    <mergeCell ref="E56:F56"/>
    <mergeCell ref="E57:F57"/>
    <mergeCell ref="E53:F53"/>
    <mergeCell ref="E54:F54"/>
    <mergeCell ref="E55:F55"/>
    <mergeCell ref="E58:F58"/>
    <mergeCell ref="E42:F42"/>
    <mergeCell ref="C18:E18"/>
    <mergeCell ref="H18:J18"/>
    <mergeCell ref="I31:J31"/>
    <mergeCell ref="H14:J14"/>
    <mergeCell ref="H15:J15"/>
    <mergeCell ref="H16:J16"/>
    <mergeCell ref="E27:F27"/>
    <mergeCell ref="E28:F28"/>
  </mergeCells>
  <phoneticPr fontId="5" type="noConversion"/>
  <dataValidations count="1">
    <dataValidation type="list" allowBlank="1" showInputMessage="1" showErrorMessage="1" sqref="H14" xr:uid="{00000000-0002-0000-0000-000000000000}">
      <formula1>$AG$2:$AG$3</formula1>
    </dataValidation>
  </dataValidations>
  <printOptions horizontalCentered="1"/>
  <pageMargins left="0" right="0" top="0" bottom="0" header="0" footer="0"/>
  <pageSetup scale="55" orientation="portrait" horizontalDpi="0" verticalDpi="0" r:id="rId1"/>
  <colBreaks count="1" manualBreakCount="1">
    <brk id="11"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300"/>
  <sheetViews>
    <sheetView showGridLines="0" showZeros="0" topLeftCell="A242" zoomScale="110" zoomScaleNormal="110" zoomScalePageLayoutView="110" workbookViewId="0">
      <selection activeCell="L3" sqref="L3:M3"/>
    </sheetView>
  </sheetViews>
  <sheetFormatPr defaultColWidth="10.75" defaultRowHeight="15.75"/>
  <cols>
    <col min="1" max="1" width="8.25" style="12" customWidth="1"/>
    <col min="2" max="2" width="8.25" style="3" customWidth="1"/>
    <col min="3" max="3" width="11.875" style="3" customWidth="1"/>
    <col min="4" max="4" width="12.75" style="3" customWidth="1"/>
    <col min="5" max="5" width="7.75" style="3" customWidth="1"/>
    <col min="6" max="6" width="13" style="3" customWidth="1"/>
    <col min="7" max="7" width="7.75" style="3" customWidth="1"/>
    <col min="8" max="8" width="12.75" style="3" customWidth="1"/>
    <col min="9" max="9" width="2.5" style="3" customWidth="1"/>
    <col min="10" max="10" width="5" style="164" customWidth="1"/>
    <col min="11" max="11" width="5" style="3" customWidth="1"/>
    <col min="12" max="12" width="9.75" style="3" customWidth="1"/>
    <col min="13" max="13" width="18.5" style="3" customWidth="1"/>
    <col min="14" max="14" width="3.25" style="3" customWidth="1"/>
    <col min="15" max="20" width="11.25" style="3" customWidth="1"/>
    <col min="21" max="16384" width="10.75" style="3"/>
  </cols>
  <sheetData>
    <row r="1" spans="1:24" ht="90" customHeight="1">
      <c r="A1" s="370" t="s">
        <v>438</v>
      </c>
      <c r="B1" s="1"/>
      <c r="C1" s="2"/>
      <c r="D1" s="2"/>
      <c r="E1" s="2"/>
      <c r="F1" s="2"/>
      <c r="G1" s="2"/>
      <c r="I1" s="2"/>
      <c r="J1" s="166"/>
      <c r="K1" s="371" t="s">
        <v>123</v>
      </c>
      <c r="L1" s="2"/>
      <c r="M1" s="2"/>
    </row>
    <row r="2" spans="1:24" ht="24" customHeight="1">
      <c r="A2" s="27" t="s">
        <v>187</v>
      </c>
      <c r="B2" s="548">
        <f>'Deal Information'!$C$13</f>
        <v>0</v>
      </c>
      <c r="C2" s="548"/>
      <c r="D2" s="548"/>
      <c r="E2" s="548"/>
      <c r="F2" s="548"/>
      <c r="G2" s="548"/>
      <c r="H2" s="27" t="s">
        <v>216</v>
      </c>
      <c r="I2" s="549" t="str">
        <f>'Deal Information'!$H$14</f>
        <v>Y</v>
      </c>
      <c r="J2" s="549"/>
      <c r="K2" s="549"/>
      <c r="L2" s="27" t="s">
        <v>144</v>
      </c>
      <c r="M2" s="256">
        <f ca="1">TODAY()</f>
        <v>44436</v>
      </c>
      <c r="O2" s="28" t="s">
        <v>315</v>
      </c>
      <c r="P2" s="29"/>
      <c r="Q2" s="29"/>
      <c r="R2" s="29"/>
      <c r="S2" s="29"/>
      <c r="T2" s="29"/>
      <c r="U2" s="29"/>
      <c r="V2" s="29"/>
      <c r="X2" s="169"/>
    </row>
    <row r="3" spans="1:24" ht="24" customHeight="1">
      <c r="A3" s="224" t="s">
        <v>188</v>
      </c>
      <c r="B3" s="226">
        <f>SUM('Deal Information'!C14:E14)</f>
        <v>0</v>
      </c>
      <c r="C3" s="221"/>
      <c r="D3" s="221"/>
      <c r="E3" s="27" t="s">
        <v>218</v>
      </c>
      <c r="F3" s="225">
        <f>SUM('Deal Information'!C15:E15)</f>
        <v>0</v>
      </c>
      <c r="G3" s="27" t="s">
        <v>208</v>
      </c>
      <c r="H3" s="227">
        <f>SUM('Deal Information'!C16:E16)</f>
        <v>0</v>
      </c>
      <c r="I3" s="38"/>
      <c r="J3" s="167"/>
      <c r="K3" s="27" t="s">
        <v>217</v>
      </c>
      <c r="L3" s="550" t="s">
        <v>404</v>
      </c>
      <c r="M3" s="550"/>
      <c r="X3" s="170"/>
    </row>
    <row r="4" spans="1:24" ht="25.15" customHeight="1">
      <c r="A4" s="551" t="s">
        <v>391</v>
      </c>
      <c r="B4" s="551"/>
      <c r="C4" s="551"/>
      <c r="D4" s="551"/>
      <c r="E4" s="551"/>
      <c r="F4" s="551"/>
      <c r="G4" s="551"/>
      <c r="H4" s="551"/>
      <c r="I4" s="551"/>
      <c r="J4" s="551"/>
      <c r="K4" s="551"/>
      <c r="L4" s="551"/>
      <c r="M4" s="551"/>
      <c r="X4" s="5"/>
    </row>
    <row r="5" spans="1:24" s="5" customFormat="1" ht="19.899999999999999" customHeight="1">
      <c r="A5" s="241"/>
      <c r="B5" s="242"/>
      <c r="C5" s="243"/>
      <c r="D5" s="243"/>
      <c r="E5" s="242"/>
      <c r="F5" s="243"/>
      <c r="G5" s="243"/>
      <c r="H5" s="242"/>
      <c r="I5" s="243"/>
      <c r="J5" s="244"/>
      <c r="K5" s="242"/>
      <c r="L5" s="242"/>
      <c r="M5" s="245"/>
    </row>
    <row r="6" spans="1:24" s="30" customFormat="1" ht="19.899999999999999" customHeight="1" thickBot="1">
      <c r="A6" s="246"/>
      <c r="B6" s="247"/>
      <c r="C6" s="247"/>
      <c r="D6" s="247"/>
      <c r="E6" s="247"/>
      <c r="F6" s="247"/>
      <c r="G6" s="247"/>
      <c r="H6" s="247"/>
      <c r="I6" s="247"/>
      <c r="J6" s="248"/>
      <c r="K6" s="247"/>
      <c r="L6" s="247"/>
      <c r="M6" s="249"/>
      <c r="X6" s="5"/>
    </row>
    <row r="7" spans="1:24" s="30" customFormat="1" ht="19.899999999999999" customHeight="1" thickBot="1">
      <c r="A7" s="333" t="s">
        <v>434</v>
      </c>
      <c r="B7" s="334"/>
      <c r="C7" s="334"/>
      <c r="D7" s="334"/>
      <c r="E7" s="334"/>
      <c r="F7" s="334"/>
      <c r="G7" s="334"/>
      <c r="H7" s="334"/>
      <c r="I7" s="334"/>
      <c r="J7" s="158" t="s">
        <v>129</v>
      </c>
      <c r="K7" s="158" t="s">
        <v>129</v>
      </c>
      <c r="L7" s="158" t="s">
        <v>129</v>
      </c>
      <c r="M7" s="255" t="s">
        <v>95</v>
      </c>
      <c r="X7" s="5"/>
    </row>
    <row r="8" spans="1:24" s="30" customFormat="1" ht="24.75" customHeight="1">
      <c r="A8" s="253"/>
      <c r="B8" s="253"/>
      <c r="C8" s="253"/>
      <c r="D8" s="253"/>
      <c r="E8" s="253"/>
      <c r="F8" s="253"/>
      <c r="G8" s="253"/>
      <c r="H8" s="253"/>
      <c r="I8" s="253"/>
      <c r="J8" s="254"/>
      <c r="K8" s="253"/>
      <c r="L8" s="253"/>
      <c r="M8" s="332">
        <v>10000</v>
      </c>
      <c r="X8" s="5"/>
    </row>
    <row r="9" spans="1:24" s="4" customFormat="1" ht="28.9" customHeight="1" thickBot="1">
      <c r="A9" s="552" t="s">
        <v>17</v>
      </c>
      <c r="B9" s="552"/>
      <c r="C9" s="552"/>
      <c r="D9" s="552"/>
      <c r="E9" s="552"/>
      <c r="F9" s="552"/>
      <c r="G9" s="552"/>
      <c r="H9" s="552"/>
      <c r="I9" s="552"/>
      <c r="J9" s="552"/>
      <c r="K9" s="552"/>
      <c r="L9" s="552"/>
      <c r="M9" s="552"/>
    </row>
    <row r="10" spans="1:24" s="4" customFormat="1" ht="13.9" customHeight="1" thickBot="1">
      <c r="A10" s="546" t="s">
        <v>93</v>
      </c>
      <c r="B10" s="547"/>
      <c r="C10" s="222" t="s">
        <v>318</v>
      </c>
      <c r="D10" s="222" t="s">
        <v>319</v>
      </c>
      <c r="E10" s="547" t="s">
        <v>94</v>
      </c>
      <c r="F10" s="547"/>
      <c r="G10" s="547"/>
      <c r="H10" s="547"/>
      <c r="I10" s="547"/>
      <c r="J10" s="158" t="s">
        <v>18</v>
      </c>
      <c r="K10" s="158" t="s">
        <v>96</v>
      </c>
      <c r="L10" s="158" t="s">
        <v>9</v>
      </c>
      <c r="M10" s="159" t="s">
        <v>95</v>
      </c>
    </row>
    <row r="11" spans="1:24" s="4" customFormat="1" ht="13.9" customHeight="1">
      <c r="A11" s="336" t="s">
        <v>329</v>
      </c>
      <c r="B11" s="337"/>
      <c r="C11" s="338">
        <v>0</v>
      </c>
      <c r="D11" s="338"/>
      <c r="E11" s="477" t="s">
        <v>339</v>
      </c>
      <c r="F11" s="553"/>
      <c r="G11" s="553"/>
      <c r="H11" s="553"/>
      <c r="I11" s="478"/>
      <c r="J11" s="341">
        <v>0</v>
      </c>
      <c r="K11" s="341" t="s">
        <v>331</v>
      </c>
      <c r="L11" s="342">
        <v>0</v>
      </c>
      <c r="M11" s="343">
        <f>SUM(J11*L11)</f>
        <v>0</v>
      </c>
    </row>
    <row r="12" spans="1:24" s="4" customFormat="1" ht="13.9" customHeight="1">
      <c r="A12" s="344"/>
      <c r="B12" s="345"/>
      <c r="C12" s="338">
        <v>0</v>
      </c>
      <c r="D12" s="338"/>
      <c r="E12" s="474" t="s">
        <v>330</v>
      </c>
      <c r="F12" s="475"/>
      <c r="G12" s="475"/>
      <c r="H12" s="475"/>
      <c r="I12" s="476"/>
      <c r="J12" s="341">
        <v>0</v>
      </c>
      <c r="K12" s="341" t="s">
        <v>331</v>
      </c>
      <c r="L12" s="335">
        <v>0</v>
      </c>
      <c r="M12" s="343">
        <f t="shared" ref="M12:M44" si="0">SUM(J12*L12)</f>
        <v>0</v>
      </c>
    </row>
    <row r="13" spans="1:24" s="4" customFormat="1" ht="13.9" customHeight="1">
      <c r="A13" s="344"/>
      <c r="B13" s="345"/>
      <c r="C13" s="338"/>
      <c r="D13" s="338">
        <v>0</v>
      </c>
      <c r="E13" s="554" t="s">
        <v>340</v>
      </c>
      <c r="F13" s="555"/>
      <c r="G13" s="555"/>
      <c r="H13" s="555"/>
      <c r="I13" s="556"/>
      <c r="J13" s="341">
        <v>0</v>
      </c>
      <c r="K13" s="341" t="s">
        <v>331</v>
      </c>
      <c r="L13" s="342">
        <v>0</v>
      </c>
      <c r="M13" s="343">
        <f t="shared" si="0"/>
        <v>0</v>
      </c>
    </row>
    <row r="14" spans="1:24" s="4" customFormat="1" ht="13.9" customHeight="1">
      <c r="A14" s="344"/>
      <c r="B14" s="345"/>
      <c r="C14" s="338"/>
      <c r="D14" s="338"/>
      <c r="E14" s="554" t="s">
        <v>435</v>
      </c>
      <c r="F14" s="555"/>
      <c r="G14" s="555"/>
      <c r="H14" s="555"/>
      <c r="I14" s="556"/>
      <c r="J14" s="341">
        <v>0</v>
      </c>
      <c r="K14" s="341" t="s">
        <v>331</v>
      </c>
      <c r="L14" s="342">
        <v>0</v>
      </c>
      <c r="M14" s="343">
        <f t="shared" si="0"/>
        <v>0</v>
      </c>
    </row>
    <row r="15" spans="1:24" s="4" customFormat="1" ht="13.9" customHeight="1">
      <c r="A15" s="344"/>
      <c r="B15" s="345"/>
      <c r="C15" s="338"/>
      <c r="D15" s="338"/>
      <c r="E15" s="554" t="s">
        <v>369</v>
      </c>
      <c r="F15" s="555"/>
      <c r="G15" s="555"/>
      <c r="H15" s="555"/>
      <c r="I15" s="556"/>
      <c r="J15" s="341">
        <v>0</v>
      </c>
      <c r="K15" s="341" t="s">
        <v>331</v>
      </c>
      <c r="L15" s="335">
        <v>0</v>
      </c>
      <c r="M15" s="343">
        <f t="shared" si="0"/>
        <v>0</v>
      </c>
    </row>
    <row r="16" spans="1:24" s="4" customFormat="1" ht="13.9" customHeight="1">
      <c r="A16" s="346"/>
      <c r="B16" s="340"/>
      <c r="C16" s="338"/>
      <c r="D16" s="338" t="s">
        <v>129</v>
      </c>
      <c r="E16" s="554" t="s">
        <v>369</v>
      </c>
      <c r="F16" s="555"/>
      <c r="G16" s="555"/>
      <c r="H16" s="555"/>
      <c r="I16" s="556"/>
      <c r="J16" s="341">
        <v>0</v>
      </c>
      <c r="K16" s="341" t="s">
        <v>331</v>
      </c>
      <c r="L16" s="335">
        <v>0</v>
      </c>
      <c r="M16" s="343">
        <f t="shared" si="0"/>
        <v>0</v>
      </c>
    </row>
    <row r="17" spans="1:26" s="4" customFormat="1" ht="13.9" customHeight="1">
      <c r="A17" s="347" t="s">
        <v>124</v>
      </c>
      <c r="B17" s="345"/>
      <c r="C17" s="338"/>
      <c r="D17" s="338"/>
      <c r="E17" s="474" t="s">
        <v>327</v>
      </c>
      <c r="F17" s="475"/>
      <c r="G17" s="475"/>
      <c r="H17" s="475"/>
      <c r="I17" s="476"/>
      <c r="J17" s="341"/>
      <c r="K17" s="341" t="s">
        <v>314</v>
      </c>
      <c r="L17" s="342">
        <v>0</v>
      </c>
      <c r="M17" s="343">
        <f t="shared" si="0"/>
        <v>0</v>
      </c>
    </row>
    <row r="18" spans="1:26" s="4" customFormat="1" ht="13.9" customHeight="1">
      <c r="A18" s="537" t="s">
        <v>238</v>
      </c>
      <c r="B18" s="538"/>
      <c r="C18" s="350"/>
      <c r="D18" s="350"/>
      <c r="E18" s="471" t="s">
        <v>328</v>
      </c>
      <c r="F18" s="472"/>
      <c r="G18" s="472"/>
      <c r="H18" s="472"/>
      <c r="I18" s="473"/>
      <c r="J18" s="354"/>
      <c r="K18" s="354" t="s">
        <v>314</v>
      </c>
      <c r="L18" s="335">
        <v>0</v>
      </c>
      <c r="M18" s="343">
        <f t="shared" si="0"/>
        <v>0</v>
      </c>
      <c r="N18" s="10"/>
      <c r="O18" s="10"/>
      <c r="P18" s="10"/>
      <c r="Q18" s="10"/>
      <c r="R18" s="10"/>
      <c r="S18" s="10"/>
      <c r="T18" s="11"/>
    </row>
    <row r="19" spans="1:26" s="4" customFormat="1" ht="13.9" customHeight="1">
      <c r="A19" s="537"/>
      <c r="B19" s="538"/>
      <c r="C19" s="350"/>
      <c r="D19" s="350"/>
      <c r="E19" s="471" t="s">
        <v>98</v>
      </c>
      <c r="F19" s="472"/>
      <c r="G19" s="472"/>
      <c r="H19" s="472"/>
      <c r="I19" s="473"/>
      <c r="J19" s="354"/>
      <c r="K19" s="354" t="s">
        <v>314</v>
      </c>
      <c r="L19" s="335">
        <v>0</v>
      </c>
      <c r="M19" s="343">
        <f t="shared" si="0"/>
        <v>0</v>
      </c>
      <c r="N19" s="10"/>
      <c r="O19" s="10"/>
      <c r="P19" s="10"/>
      <c r="Q19" s="10"/>
      <c r="R19" s="10"/>
      <c r="S19" s="10"/>
      <c r="T19" s="11"/>
    </row>
    <row r="20" spans="1:26" s="4" customFormat="1" ht="13.9" customHeight="1">
      <c r="A20" s="348"/>
      <c r="B20" s="349"/>
      <c r="C20" s="350"/>
      <c r="D20" s="350"/>
      <c r="E20" s="471" t="s">
        <v>99</v>
      </c>
      <c r="F20" s="472"/>
      <c r="G20" s="472"/>
      <c r="H20" s="472"/>
      <c r="I20" s="473"/>
      <c r="J20" s="354"/>
      <c r="K20" s="354" t="s">
        <v>100</v>
      </c>
      <c r="L20" s="335">
        <v>0</v>
      </c>
      <c r="M20" s="343">
        <f t="shared" si="0"/>
        <v>0</v>
      </c>
    </row>
    <row r="21" spans="1:26" s="4" customFormat="1" ht="13.9" customHeight="1">
      <c r="A21" s="347"/>
      <c r="B21" s="345"/>
      <c r="C21" s="350"/>
      <c r="D21" s="350"/>
      <c r="E21" s="471" t="s">
        <v>101</v>
      </c>
      <c r="F21" s="472"/>
      <c r="G21" s="472"/>
      <c r="H21" s="472"/>
      <c r="I21" s="473"/>
      <c r="J21" s="354"/>
      <c r="K21" s="354" t="s">
        <v>100</v>
      </c>
      <c r="L21" s="335">
        <v>0</v>
      </c>
      <c r="M21" s="343">
        <f t="shared" si="0"/>
        <v>0</v>
      </c>
    </row>
    <row r="22" spans="1:26" s="4" customFormat="1" ht="13.9" customHeight="1">
      <c r="A22" s="347"/>
      <c r="B22" s="345"/>
      <c r="C22" s="350"/>
      <c r="D22" s="350"/>
      <c r="E22" s="471" t="s">
        <v>369</v>
      </c>
      <c r="F22" s="472"/>
      <c r="G22" s="472"/>
      <c r="H22" s="472"/>
      <c r="I22" s="473"/>
      <c r="J22" s="354"/>
      <c r="K22" s="354" t="s">
        <v>331</v>
      </c>
      <c r="L22" s="335">
        <v>0</v>
      </c>
      <c r="M22" s="343">
        <f t="shared" si="0"/>
        <v>0</v>
      </c>
    </row>
    <row r="23" spans="1:26" s="4" customFormat="1" ht="13.9" customHeight="1">
      <c r="A23" s="355" t="s">
        <v>19</v>
      </c>
      <c r="B23" s="356"/>
      <c r="C23" s="350"/>
      <c r="D23" s="350"/>
      <c r="E23" s="471" t="s">
        <v>103</v>
      </c>
      <c r="F23" s="472"/>
      <c r="G23" s="472"/>
      <c r="H23" s="472"/>
      <c r="I23" s="473"/>
      <c r="J23" s="354"/>
      <c r="K23" s="354" t="s">
        <v>102</v>
      </c>
      <c r="L23" s="335">
        <v>0</v>
      </c>
      <c r="M23" s="343">
        <f t="shared" si="0"/>
        <v>0</v>
      </c>
    </row>
    <row r="24" spans="1:26" s="4" customFormat="1" ht="13.9" customHeight="1">
      <c r="A24" s="339"/>
      <c r="B24" s="340"/>
      <c r="C24" s="350"/>
      <c r="D24" s="350"/>
      <c r="E24" s="554" t="s">
        <v>369</v>
      </c>
      <c r="F24" s="555"/>
      <c r="G24" s="555"/>
      <c r="H24" s="555"/>
      <c r="I24" s="556"/>
      <c r="J24" s="354"/>
      <c r="K24" s="354" t="s">
        <v>102</v>
      </c>
      <c r="L24" s="335">
        <v>0</v>
      </c>
      <c r="M24" s="343">
        <f t="shared" si="0"/>
        <v>0</v>
      </c>
    </row>
    <row r="25" spans="1:26" s="4" customFormat="1" ht="13.9" customHeight="1">
      <c r="A25" s="355" t="s">
        <v>20</v>
      </c>
      <c r="B25" s="356"/>
      <c r="C25" s="350" t="s">
        <v>129</v>
      </c>
      <c r="D25" s="350"/>
      <c r="E25" s="471" t="s">
        <v>104</v>
      </c>
      <c r="F25" s="472"/>
      <c r="G25" s="472"/>
      <c r="H25" s="472"/>
      <c r="I25" s="473"/>
      <c r="J25" s="354"/>
      <c r="K25" s="354" t="s">
        <v>314</v>
      </c>
      <c r="L25" s="335">
        <v>0</v>
      </c>
      <c r="M25" s="343">
        <f t="shared" si="0"/>
        <v>0</v>
      </c>
    </row>
    <row r="26" spans="1:26" ht="13.9" customHeight="1">
      <c r="A26" s="347"/>
      <c r="B26" s="345"/>
      <c r="C26" s="357" t="s">
        <v>129</v>
      </c>
      <c r="D26" s="357"/>
      <c r="E26" s="471" t="s">
        <v>436</v>
      </c>
      <c r="F26" s="472"/>
      <c r="G26" s="472"/>
      <c r="H26" s="472"/>
      <c r="I26" s="473"/>
      <c r="J26" s="358"/>
      <c r="K26" s="354" t="s">
        <v>314</v>
      </c>
      <c r="L26" s="335">
        <v>0</v>
      </c>
      <c r="M26" s="343">
        <f t="shared" si="0"/>
        <v>0</v>
      </c>
    </row>
    <row r="27" spans="1:26" s="6" customFormat="1" ht="13.9" customHeight="1">
      <c r="A27" s="347"/>
      <c r="B27" s="345"/>
      <c r="C27" s="359"/>
      <c r="D27" s="359"/>
      <c r="E27" s="471" t="s">
        <v>369</v>
      </c>
      <c r="F27" s="472"/>
      <c r="G27" s="472"/>
      <c r="H27" s="472"/>
      <c r="I27" s="473"/>
      <c r="J27" s="360"/>
      <c r="K27" s="354" t="s">
        <v>100</v>
      </c>
      <c r="L27" s="335">
        <v>0</v>
      </c>
      <c r="M27" s="343">
        <f t="shared" si="0"/>
        <v>0</v>
      </c>
      <c r="O27" s="31"/>
      <c r="P27" s="31"/>
      <c r="Q27" s="31"/>
      <c r="R27" s="31"/>
      <c r="S27" s="31"/>
      <c r="T27" s="31"/>
      <c r="U27" s="31"/>
      <c r="V27" s="31"/>
      <c r="W27" s="31"/>
      <c r="X27" s="31"/>
      <c r="Y27" s="31"/>
      <c r="Z27" s="31"/>
    </row>
    <row r="28" spans="1:26" s="4" customFormat="1" ht="13.9" customHeight="1">
      <c r="A28" s="355" t="s">
        <v>21</v>
      </c>
      <c r="B28" s="356"/>
      <c r="C28" s="350"/>
      <c r="D28" s="350"/>
      <c r="E28" s="471" t="s">
        <v>5</v>
      </c>
      <c r="F28" s="472"/>
      <c r="G28" s="472"/>
      <c r="H28" s="472"/>
      <c r="I28" s="473"/>
      <c r="J28" s="354"/>
      <c r="K28" s="354" t="s">
        <v>105</v>
      </c>
      <c r="L28" s="335">
        <v>0</v>
      </c>
      <c r="M28" s="343">
        <f t="shared" si="0"/>
        <v>0</v>
      </c>
    </row>
    <row r="29" spans="1:26" s="4" customFormat="1" ht="13.9" customHeight="1">
      <c r="A29" s="347"/>
      <c r="B29" s="345"/>
      <c r="C29" s="350"/>
      <c r="D29" s="350"/>
      <c r="E29" s="471" t="s">
        <v>106</v>
      </c>
      <c r="F29" s="472"/>
      <c r="G29" s="472"/>
      <c r="H29" s="472"/>
      <c r="I29" s="473"/>
      <c r="J29" s="354"/>
      <c r="K29" s="354" t="s">
        <v>97</v>
      </c>
      <c r="L29" s="335">
        <v>0</v>
      </c>
      <c r="M29" s="343">
        <f t="shared" si="0"/>
        <v>0</v>
      </c>
    </row>
    <row r="30" spans="1:26" s="4" customFormat="1" ht="13.9" customHeight="1">
      <c r="A30" s="347"/>
      <c r="B30" s="345"/>
      <c r="C30" s="350"/>
      <c r="D30" s="350"/>
      <c r="E30" s="471" t="s">
        <v>107</v>
      </c>
      <c r="F30" s="472"/>
      <c r="G30" s="472"/>
      <c r="H30" s="472"/>
      <c r="I30" s="473"/>
      <c r="J30" s="354"/>
      <c r="K30" s="354" t="s">
        <v>97</v>
      </c>
      <c r="L30" s="335">
        <v>0</v>
      </c>
      <c r="M30" s="343">
        <f t="shared" si="0"/>
        <v>0</v>
      </c>
      <c r="Q30" s="32"/>
    </row>
    <row r="31" spans="1:26" s="4" customFormat="1" ht="13.9" customHeight="1">
      <c r="A31" s="347"/>
      <c r="B31" s="345"/>
      <c r="C31" s="350"/>
      <c r="D31" s="350"/>
      <c r="E31" s="471" t="s">
        <v>108</v>
      </c>
      <c r="F31" s="472"/>
      <c r="G31" s="472"/>
      <c r="H31" s="472"/>
      <c r="I31" s="473"/>
      <c r="J31" s="354"/>
      <c r="K31" s="354" t="s">
        <v>97</v>
      </c>
      <c r="L31" s="335">
        <v>0</v>
      </c>
      <c r="M31" s="343">
        <f t="shared" si="0"/>
        <v>0</v>
      </c>
      <c r="R31" s="33"/>
      <c r="S31" s="33"/>
    </row>
    <row r="32" spans="1:26" s="4" customFormat="1" ht="13.9" customHeight="1">
      <c r="A32" s="347"/>
      <c r="B32" s="345"/>
      <c r="C32" s="350"/>
      <c r="D32" s="350"/>
      <c r="E32" s="471" t="s">
        <v>369</v>
      </c>
      <c r="F32" s="472"/>
      <c r="G32" s="472"/>
      <c r="H32" s="472"/>
      <c r="I32" s="473"/>
      <c r="J32" s="354"/>
      <c r="K32" s="354" t="s">
        <v>97</v>
      </c>
      <c r="L32" s="335">
        <v>0</v>
      </c>
      <c r="M32" s="343">
        <f t="shared" si="0"/>
        <v>0</v>
      </c>
    </row>
    <row r="33" spans="1:13" s="4" customFormat="1" ht="13.9" customHeight="1">
      <c r="A33" s="355" t="s">
        <v>22</v>
      </c>
      <c r="B33" s="356"/>
      <c r="C33" s="350"/>
      <c r="D33" s="350"/>
      <c r="E33" s="471" t="s">
        <v>109</v>
      </c>
      <c r="F33" s="472"/>
      <c r="G33" s="472"/>
      <c r="H33" s="472"/>
      <c r="I33" s="473"/>
      <c r="J33" s="354"/>
      <c r="K33" s="354" t="s">
        <v>314</v>
      </c>
      <c r="L33" s="335">
        <v>0</v>
      </c>
      <c r="M33" s="343">
        <f t="shared" si="0"/>
        <v>0</v>
      </c>
    </row>
    <row r="34" spans="1:13" s="4" customFormat="1" ht="13.9" customHeight="1">
      <c r="A34" s="347"/>
      <c r="B34" s="345"/>
      <c r="C34" s="350"/>
      <c r="D34" s="350"/>
      <c r="E34" s="471" t="s">
        <v>110</v>
      </c>
      <c r="F34" s="472"/>
      <c r="G34" s="472"/>
      <c r="H34" s="472"/>
      <c r="I34" s="473"/>
      <c r="J34" s="354"/>
      <c r="K34" s="354" t="s">
        <v>314</v>
      </c>
      <c r="L34" s="335">
        <v>0</v>
      </c>
      <c r="M34" s="343">
        <f t="shared" si="0"/>
        <v>0</v>
      </c>
    </row>
    <row r="35" spans="1:13" s="4" customFormat="1" ht="13.9" customHeight="1">
      <c r="A35" s="347"/>
      <c r="B35" s="345"/>
      <c r="C35" s="350"/>
      <c r="D35" s="350"/>
      <c r="E35" s="471" t="s">
        <v>382</v>
      </c>
      <c r="F35" s="472"/>
      <c r="G35" s="472"/>
      <c r="H35" s="472"/>
      <c r="I35" s="473"/>
      <c r="J35" s="354"/>
      <c r="K35" s="354" t="s">
        <v>314</v>
      </c>
      <c r="L35" s="335">
        <v>0</v>
      </c>
      <c r="M35" s="343">
        <f t="shared" si="0"/>
        <v>0</v>
      </c>
    </row>
    <row r="36" spans="1:13" s="4" customFormat="1" ht="13.9" customHeight="1">
      <c r="A36" s="347"/>
      <c r="B36" s="345"/>
      <c r="C36" s="350"/>
      <c r="D36" s="350"/>
      <c r="E36" s="471" t="s">
        <v>111</v>
      </c>
      <c r="F36" s="472"/>
      <c r="G36" s="472"/>
      <c r="H36" s="472"/>
      <c r="I36" s="473"/>
      <c r="J36" s="354"/>
      <c r="K36" s="354" t="s">
        <v>102</v>
      </c>
      <c r="L36" s="335">
        <v>0</v>
      </c>
      <c r="M36" s="343">
        <f t="shared" si="0"/>
        <v>0</v>
      </c>
    </row>
    <row r="37" spans="1:13" s="4" customFormat="1" ht="13.9" customHeight="1">
      <c r="A37" s="347"/>
      <c r="B37" s="345"/>
      <c r="C37" s="350"/>
      <c r="D37" s="350"/>
      <c r="E37" s="471" t="s">
        <v>344</v>
      </c>
      <c r="F37" s="472"/>
      <c r="G37" s="472"/>
      <c r="H37" s="472"/>
      <c r="I37" s="473"/>
      <c r="J37" s="354"/>
      <c r="K37" s="354" t="s">
        <v>331</v>
      </c>
      <c r="L37" s="335">
        <v>0</v>
      </c>
      <c r="M37" s="343">
        <f t="shared" si="0"/>
        <v>0</v>
      </c>
    </row>
    <row r="38" spans="1:13" s="4" customFormat="1" ht="13.9" customHeight="1">
      <c r="A38" s="339"/>
      <c r="B38" s="340"/>
      <c r="C38" s="350"/>
      <c r="D38" s="350"/>
      <c r="E38" s="471" t="s">
        <v>369</v>
      </c>
      <c r="F38" s="472"/>
      <c r="G38" s="472"/>
      <c r="H38" s="472"/>
      <c r="I38" s="473"/>
      <c r="J38" s="354"/>
      <c r="K38" s="354" t="s">
        <v>331</v>
      </c>
      <c r="L38" s="335">
        <v>0</v>
      </c>
      <c r="M38" s="343">
        <f t="shared" si="0"/>
        <v>0</v>
      </c>
    </row>
    <row r="39" spans="1:13" s="4" customFormat="1" ht="13.9" customHeight="1">
      <c r="A39" s="355" t="s">
        <v>23</v>
      </c>
      <c r="B39" s="356"/>
      <c r="C39" s="350"/>
      <c r="D39" s="350"/>
      <c r="E39" s="471" t="s">
        <v>383</v>
      </c>
      <c r="F39" s="472"/>
      <c r="G39" s="472"/>
      <c r="H39" s="472"/>
      <c r="I39" s="473"/>
      <c r="J39" s="354"/>
      <c r="K39" s="354" t="s">
        <v>100</v>
      </c>
      <c r="L39" s="335">
        <v>0</v>
      </c>
      <c r="M39" s="343">
        <f t="shared" si="0"/>
        <v>0</v>
      </c>
    </row>
    <row r="40" spans="1:13" s="4" customFormat="1" ht="13.9" customHeight="1">
      <c r="A40" s="347"/>
      <c r="B40" s="345"/>
      <c r="C40" s="350"/>
      <c r="D40" s="350"/>
      <c r="E40" s="471" t="s">
        <v>112</v>
      </c>
      <c r="F40" s="472"/>
      <c r="G40" s="472"/>
      <c r="H40" s="472"/>
      <c r="I40" s="473"/>
      <c r="J40" s="354"/>
      <c r="K40" s="354" t="s">
        <v>100</v>
      </c>
      <c r="L40" s="335">
        <v>0</v>
      </c>
      <c r="M40" s="343">
        <f t="shared" si="0"/>
        <v>0</v>
      </c>
    </row>
    <row r="41" spans="1:13" s="4" customFormat="1" ht="13.9" customHeight="1">
      <c r="A41" s="347"/>
      <c r="B41" s="345"/>
      <c r="C41" s="361"/>
      <c r="D41" s="350"/>
      <c r="E41" s="471" t="s">
        <v>381</v>
      </c>
      <c r="F41" s="472"/>
      <c r="G41" s="472"/>
      <c r="H41" s="472"/>
      <c r="I41" s="473"/>
      <c r="J41" s="354"/>
      <c r="K41" s="354" t="s">
        <v>331</v>
      </c>
      <c r="L41" s="335">
        <v>0</v>
      </c>
      <c r="M41" s="343">
        <f t="shared" si="0"/>
        <v>0</v>
      </c>
    </row>
    <row r="42" spans="1:13" s="4" customFormat="1" ht="13.9" customHeight="1">
      <c r="A42" s="347"/>
      <c r="B42" s="345"/>
      <c r="C42" s="350"/>
      <c r="D42" s="350"/>
      <c r="E42" s="351" t="s">
        <v>379</v>
      </c>
      <c r="F42" s="352"/>
      <c r="G42" s="352"/>
      <c r="H42" s="352"/>
      <c r="I42" s="353"/>
      <c r="J42" s="354"/>
      <c r="K42" s="354" t="s">
        <v>331</v>
      </c>
      <c r="L42" s="335">
        <v>0</v>
      </c>
      <c r="M42" s="343">
        <f t="shared" si="0"/>
        <v>0</v>
      </c>
    </row>
    <row r="43" spans="1:13" s="4" customFormat="1" ht="13.9" customHeight="1">
      <c r="A43" s="347"/>
      <c r="B43" s="345"/>
      <c r="C43" s="350"/>
      <c r="D43" s="350"/>
      <c r="E43" s="351" t="s">
        <v>380</v>
      </c>
      <c r="F43" s="352"/>
      <c r="G43" s="352"/>
      <c r="H43" s="352"/>
      <c r="I43" s="353"/>
      <c r="J43" s="354"/>
      <c r="K43" s="354" t="s">
        <v>331</v>
      </c>
      <c r="L43" s="335">
        <v>0</v>
      </c>
      <c r="M43" s="343">
        <f t="shared" si="0"/>
        <v>0</v>
      </c>
    </row>
    <row r="44" spans="1:13" s="4" customFormat="1" ht="13.9" customHeight="1">
      <c r="A44" s="339"/>
      <c r="B44" s="340"/>
      <c r="C44" s="350"/>
      <c r="D44" s="350"/>
      <c r="E44" s="471" t="s">
        <v>370</v>
      </c>
      <c r="F44" s="472"/>
      <c r="G44" s="472"/>
      <c r="H44" s="472"/>
      <c r="I44" s="473"/>
      <c r="J44" s="354"/>
      <c r="K44" s="354" t="s">
        <v>100</v>
      </c>
      <c r="L44" s="335">
        <v>0</v>
      </c>
      <c r="M44" s="343">
        <f t="shared" si="0"/>
        <v>0</v>
      </c>
    </row>
    <row r="45" spans="1:13" s="4" customFormat="1" ht="12.75">
      <c r="A45" s="33"/>
      <c r="B45" s="33"/>
      <c r="C45" s="26"/>
      <c r="D45" s="26"/>
      <c r="E45" s="26"/>
      <c r="F45" s="26"/>
      <c r="G45" s="26"/>
      <c r="H45" s="26"/>
      <c r="I45" s="26"/>
      <c r="J45" s="34"/>
      <c r="K45" s="34"/>
      <c r="L45" s="35"/>
      <c r="M45" s="36"/>
    </row>
    <row r="46" spans="1:13" ht="21.75" thickBot="1">
      <c r="A46" s="545" t="s">
        <v>34</v>
      </c>
      <c r="B46" s="545"/>
      <c r="C46" s="545"/>
      <c r="D46" s="545"/>
      <c r="E46" s="545"/>
      <c r="F46" s="545"/>
      <c r="G46" s="545"/>
      <c r="H46" s="545"/>
      <c r="I46" s="545"/>
      <c r="J46" s="545"/>
      <c r="K46" s="545"/>
      <c r="L46" s="545"/>
      <c r="M46" s="545"/>
    </row>
    <row r="47" spans="1:13" s="4" customFormat="1" ht="13.9" customHeight="1" thickBot="1">
      <c r="A47" s="546" t="s">
        <v>93</v>
      </c>
      <c r="B47" s="547"/>
      <c r="C47" s="158"/>
      <c r="D47" s="158"/>
      <c r="E47" s="547" t="s">
        <v>94</v>
      </c>
      <c r="F47" s="547"/>
      <c r="G47" s="547"/>
      <c r="H47" s="547"/>
      <c r="I47" s="547"/>
      <c r="J47" s="158" t="s">
        <v>18</v>
      </c>
      <c r="K47" s="158" t="s">
        <v>96</v>
      </c>
      <c r="L47" s="158" t="s">
        <v>9</v>
      </c>
      <c r="M47" s="159" t="s">
        <v>95</v>
      </c>
    </row>
    <row r="48" spans="1:13" s="4" customFormat="1" ht="13.9" customHeight="1">
      <c r="A48" s="469" t="s">
        <v>24</v>
      </c>
      <c r="B48" s="470"/>
      <c r="C48" s="338"/>
      <c r="D48" s="338"/>
      <c r="E48" s="474" t="s">
        <v>113</v>
      </c>
      <c r="F48" s="475"/>
      <c r="G48" s="475"/>
      <c r="H48" s="475"/>
      <c r="I48" s="476"/>
      <c r="J48" s="341"/>
      <c r="K48" s="341" t="s">
        <v>100</v>
      </c>
      <c r="L48" s="342">
        <v>0</v>
      </c>
      <c r="M48" s="343">
        <f>SUM(J48*L48)</f>
        <v>0</v>
      </c>
    </row>
    <row r="49" spans="1:13" s="4" customFormat="1" ht="13.9" customHeight="1">
      <c r="A49" s="469"/>
      <c r="B49" s="470"/>
      <c r="C49" s="350"/>
      <c r="D49" s="350"/>
      <c r="E49" s="471" t="s">
        <v>114</v>
      </c>
      <c r="F49" s="472"/>
      <c r="G49" s="472"/>
      <c r="H49" s="472"/>
      <c r="I49" s="473"/>
      <c r="J49" s="354"/>
      <c r="K49" s="354" t="s">
        <v>100</v>
      </c>
      <c r="L49" s="335">
        <v>0</v>
      </c>
      <c r="M49" s="343">
        <f t="shared" ref="M49:M80" si="1">SUM(J49*L49)</f>
        <v>0</v>
      </c>
    </row>
    <row r="50" spans="1:13" s="4" customFormat="1" ht="13.9" customHeight="1">
      <c r="A50" s="469"/>
      <c r="B50" s="470"/>
      <c r="C50" s="350"/>
      <c r="D50" s="350"/>
      <c r="E50" s="471" t="s">
        <v>115</v>
      </c>
      <c r="F50" s="472"/>
      <c r="G50" s="472"/>
      <c r="H50" s="472"/>
      <c r="I50" s="473"/>
      <c r="J50" s="354"/>
      <c r="K50" s="354" t="s">
        <v>100</v>
      </c>
      <c r="L50" s="335">
        <v>0</v>
      </c>
      <c r="M50" s="343">
        <f t="shared" si="1"/>
        <v>0</v>
      </c>
    </row>
    <row r="51" spans="1:13" s="4" customFormat="1" ht="13.9" customHeight="1">
      <c r="A51" s="469"/>
      <c r="B51" s="470"/>
      <c r="C51" s="350"/>
      <c r="D51" s="350"/>
      <c r="E51" s="471" t="s">
        <v>326</v>
      </c>
      <c r="F51" s="472"/>
      <c r="G51" s="472"/>
      <c r="H51" s="472"/>
      <c r="I51" s="473"/>
      <c r="J51" s="354"/>
      <c r="K51" s="354" t="s">
        <v>100</v>
      </c>
      <c r="L51" s="335">
        <v>0</v>
      </c>
      <c r="M51" s="343">
        <f t="shared" si="1"/>
        <v>0</v>
      </c>
    </row>
    <row r="52" spans="1:13" s="4" customFormat="1" ht="13.9" customHeight="1">
      <c r="A52" s="347"/>
      <c r="B52" s="345"/>
      <c r="C52" s="350"/>
      <c r="D52" s="350"/>
      <c r="E52" s="351" t="s">
        <v>334</v>
      </c>
      <c r="F52" s="352"/>
      <c r="G52" s="352"/>
      <c r="H52" s="352"/>
      <c r="I52" s="353"/>
      <c r="J52" s="354">
        <v>0</v>
      </c>
      <c r="K52" s="354" t="s">
        <v>100</v>
      </c>
      <c r="L52" s="335">
        <v>0</v>
      </c>
      <c r="M52" s="343">
        <f t="shared" si="1"/>
        <v>0</v>
      </c>
    </row>
    <row r="53" spans="1:13" s="4" customFormat="1" ht="13.9" customHeight="1">
      <c r="A53" s="477"/>
      <c r="B53" s="478"/>
      <c r="C53" s="350"/>
      <c r="D53" s="350"/>
      <c r="E53" s="471" t="s">
        <v>369</v>
      </c>
      <c r="F53" s="472"/>
      <c r="G53" s="472"/>
      <c r="H53" s="472"/>
      <c r="I53" s="473"/>
      <c r="J53" s="354"/>
      <c r="K53" s="354" t="s">
        <v>97</v>
      </c>
      <c r="L53" s="335">
        <v>0</v>
      </c>
      <c r="M53" s="343">
        <f t="shared" si="1"/>
        <v>0</v>
      </c>
    </row>
    <row r="54" spans="1:13" s="4" customFormat="1" ht="13.9" customHeight="1">
      <c r="A54" s="479" t="s">
        <v>25</v>
      </c>
      <c r="B54" s="480"/>
      <c r="C54" s="350"/>
      <c r="D54" s="350"/>
      <c r="E54" s="471" t="s">
        <v>320</v>
      </c>
      <c r="F54" s="472"/>
      <c r="G54" s="472"/>
      <c r="H54" s="472"/>
      <c r="I54" s="473"/>
      <c r="J54" s="354"/>
      <c r="K54" s="354" t="s">
        <v>97</v>
      </c>
      <c r="L54" s="335">
        <v>0</v>
      </c>
      <c r="M54" s="343">
        <f t="shared" si="1"/>
        <v>0</v>
      </c>
    </row>
    <row r="55" spans="1:13" s="4" customFormat="1" ht="13.9" customHeight="1">
      <c r="A55" s="469"/>
      <c r="B55" s="470"/>
      <c r="C55" s="350"/>
      <c r="D55" s="350"/>
      <c r="E55" s="471" t="s">
        <v>116</v>
      </c>
      <c r="F55" s="472"/>
      <c r="G55" s="472"/>
      <c r="H55" s="472"/>
      <c r="I55" s="473"/>
      <c r="J55" s="354"/>
      <c r="K55" s="354" t="s">
        <v>100</v>
      </c>
      <c r="L55" s="335">
        <v>0</v>
      </c>
      <c r="M55" s="343">
        <f t="shared" si="1"/>
        <v>0</v>
      </c>
    </row>
    <row r="56" spans="1:13" s="4" customFormat="1" ht="13.9" customHeight="1">
      <c r="A56" s="469"/>
      <c r="B56" s="470"/>
      <c r="C56" s="350"/>
      <c r="D56" s="350"/>
      <c r="E56" s="471" t="s">
        <v>117</v>
      </c>
      <c r="F56" s="472"/>
      <c r="G56" s="472"/>
      <c r="H56" s="472"/>
      <c r="I56" s="473"/>
      <c r="J56" s="354"/>
      <c r="K56" s="354" t="s">
        <v>100</v>
      </c>
      <c r="L56" s="335">
        <v>0</v>
      </c>
      <c r="M56" s="343">
        <f t="shared" si="1"/>
        <v>0</v>
      </c>
    </row>
    <row r="57" spans="1:13" s="4" customFormat="1" ht="13.9" customHeight="1">
      <c r="A57" s="469"/>
      <c r="B57" s="470"/>
      <c r="C57" s="350"/>
      <c r="D57" s="350"/>
      <c r="E57" s="471" t="s">
        <v>118</v>
      </c>
      <c r="F57" s="472"/>
      <c r="G57" s="472"/>
      <c r="H57" s="472"/>
      <c r="I57" s="473"/>
      <c r="J57" s="354"/>
      <c r="K57" s="354" t="s">
        <v>100</v>
      </c>
      <c r="L57" s="335">
        <v>0</v>
      </c>
      <c r="M57" s="343">
        <f t="shared" si="1"/>
        <v>0</v>
      </c>
    </row>
    <row r="58" spans="1:13" s="4" customFormat="1" ht="13.9" customHeight="1">
      <c r="A58" s="469"/>
      <c r="B58" s="470"/>
      <c r="C58" s="350"/>
      <c r="D58" s="350"/>
      <c r="E58" s="471" t="s">
        <v>119</v>
      </c>
      <c r="F58" s="472"/>
      <c r="G58" s="472"/>
      <c r="H58" s="472"/>
      <c r="I58" s="473"/>
      <c r="J58" s="354"/>
      <c r="K58" s="354" t="s">
        <v>100</v>
      </c>
      <c r="L58" s="335">
        <v>0</v>
      </c>
      <c r="M58" s="343">
        <f t="shared" si="1"/>
        <v>0</v>
      </c>
    </row>
    <row r="59" spans="1:13" s="4" customFormat="1" ht="13.9" customHeight="1">
      <c r="A59" s="347"/>
      <c r="B59" s="345"/>
      <c r="C59" s="350"/>
      <c r="D59" s="350"/>
      <c r="E59" s="554" t="s">
        <v>322</v>
      </c>
      <c r="F59" s="555"/>
      <c r="G59" s="555"/>
      <c r="H59" s="555"/>
      <c r="I59" s="556"/>
      <c r="J59" s="354"/>
      <c r="K59" s="354" t="s">
        <v>100</v>
      </c>
      <c r="L59" s="335">
        <v>0</v>
      </c>
      <c r="M59" s="343">
        <f t="shared" si="1"/>
        <v>0</v>
      </c>
    </row>
    <row r="60" spans="1:13" s="4" customFormat="1" ht="13.9" customHeight="1">
      <c r="A60" s="347"/>
      <c r="B60" s="345"/>
      <c r="C60" s="350"/>
      <c r="D60" s="350"/>
      <c r="E60" s="471" t="s">
        <v>321</v>
      </c>
      <c r="F60" s="472"/>
      <c r="G60" s="472"/>
      <c r="H60" s="472"/>
      <c r="I60" s="473"/>
      <c r="J60" s="354"/>
      <c r="K60" s="354" t="s">
        <v>100</v>
      </c>
      <c r="L60" s="335">
        <v>0</v>
      </c>
      <c r="M60" s="343">
        <f t="shared" si="1"/>
        <v>0</v>
      </c>
    </row>
    <row r="61" spans="1:13" s="4" customFormat="1" ht="13.9" customHeight="1">
      <c r="A61" s="347"/>
      <c r="B61" s="345"/>
      <c r="C61" s="350"/>
      <c r="D61" s="350"/>
      <c r="E61" s="554" t="s">
        <v>324</v>
      </c>
      <c r="F61" s="555"/>
      <c r="G61" s="555"/>
      <c r="H61" s="555"/>
      <c r="I61" s="556"/>
      <c r="J61" s="354">
        <v>0</v>
      </c>
      <c r="K61" s="354" t="s">
        <v>325</v>
      </c>
      <c r="L61" s="335">
        <v>0</v>
      </c>
      <c r="M61" s="343">
        <f t="shared" si="1"/>
        <v>0</v>
      </c>
    </row>
    <row r="62" spans="1:13" s="4" customFormat="1" ht="13.9" customHeight="1">
      <c r="A62" s="347"/>
      <c r="B62" s="345"/>
      <c r="C62" s="350"/>
      <c r="D62" s="350"/>
      <c r="E62" s="471" t="s">
        <v>323</v>
      </c>
      <c r="F62" s="472"/>
      <c r="G62" s="472"/>
      <c r="H62" s="472"/>
      <c r="I62" s="473"/>
      <c r="J62" s="354"/>
      <c r="K62" s="354" t="s">
        <v>100</v>
      </c>
      <c r="L62" s="335">
        <v>0</v>
      </c>
      <c r="M62" s="343">
        <f t="shared" si="1"/>
        <v>0</v>
      </c>
    </row>
    <row r="63" spans="1:13" s="4" customFormat="1" ht="13.9" customHeight="1">
      <c r="A63" s="477"/>
      <c r="B63" s="478"/>
      <c r="C63" s="350"/>
      <c r="D63" s="350"/>
      <c r="E63" s="471" t="s">
        <v>369</v>
      </c>
      <c r="F63" s="472"/>
      <c r="G63" s="472"/>
      <c r="H63" s="472"/>
      <c r="I63" s="473"/>
      <c r="J63" s="354"/>
      <c r="K63" s="368"/>
      <c r="L63" s="368"/>
      <c r="M63" s="343">
        <f t="shared" si="1"/>
        <v>0</v>
      </c>
    </row>
    <row r="64" spans="1:13" s="4" customFormat="1" ht="13.9" customHeight="1">
      <c r="A64" s="479" t="s">
        <v>8</v>
      </c>
      <c r="B64" s="480"/>
      <c r="C64" s="350"/>
      <c r="D64" s="350"/>
      <c r="E64" s="471" t="s">
        <v>120</v>
      </c>
      <c r="F64" s="472"/>
      <c r="G64" s="472"/>
      <c r="H64" s="472"/>
      <c r="I64" s="473"/>
      <c r="J64" s="354"/>
      <c r="K64" s="354" t="s">
        <v>97</v>
      </c>
      <c r="L64" s="335">
        <v>0</v>
      </c>
      <c r="M64" s="343">
        <f t="shared" si="1"/>
        <v>0</v>
      </c>
    </row>
    <row r="65" spans="1:13" s="4" customFormat="1" ht="13.9" customHeight="1">
      <c r="A65" s="469"/>
      <c r="B65" s="470"/>
      <c r="C65" s="350"/>
      <c r="D65" s="350"/>
      <c r="E65" s="471" t="s">
        <v>121</v>
      </c>
      <c r="F65" s="472"/>
      <c r="G65" s="472"/>
      <c r="H65" s="472"/>
      <c r="I65" s="473"/>
      <c r="J65" s="354"/>
      <c r="K65" s="354" t="s">
        <v>97</v>
      </c>
      <c r="L65" s="335">
        <v>0</v>
      </c>
      <c r="M65" s="343">
        <f t="shared" si="1"/>
        <v>0</v>
      </c>
    </row>
    <row r="66" spans="1:13" s="4" customFormat="1" ht="13.9" customHeight="1">
      <c r="A66" s="469"/>
      <c r="B66" s="470"/>
      <c r="C66" s="350"/>
      <c r="D66" s="350"/>
      <c r="E66" s="471" t="s">
        <v>122</v>
      </c>
      <c r="F66" s="472"/>
      <c r="G66" s="472"/>
      <c r="H66" s="472"/>
      <c r="I66" s="473"/>
      <c r="J66" s="354"/>
      <c r="K66" s="354" t="s">
        <v>97</v>
      </c>
      <c r="L66" s="335">
        <v>0</v>
      </c>
      <c r="M66" s="343">
        <f t="shared" si="1"/>
        <v>0</v>
      </c>
    </row>
    <row r="67" spans="1:13" s="4" customFormat="1" ht="13.9" customHeight="1">
      <c r="A67" s="347"/>
      <c r="B67" s="345"/>
      <c r="C67" s="350"/>
      <c r="D67" s="350"/>
      <c r="E67" s="471" t="s">
        <v>63</v>
      </c>
      <c r="F67" s="472"/>
      <c r="G67" s="472"/>
      <c r="H67" s="472"/>
      <c r="I67" s="473"/>
      <c r="J67" s="354"/>
      <c r="K67" s="354" t="s">
        <v>97</v>
      </c>
      <c r="L67" s="335">
        <v>0</v>
      </c>
      <c r="M67" s="343">
        <f t="shared" si="1"/>
        <v>0</v>
      </c>
    </row>
    <row r="68" spans="1:13" s="4" customFormat="1" ht="13.9" customHeight="1">
      <c r="A68" s="477"/>
      <c r="B68" s="478"/>
      <c r="C68" s="350"/>
      <c r="D68" s="350"/>
      <c r="E68" s="471" t="s">
        <v>369</v>
      </c>
      <c r="F68" s="472"/>
      <c r="G68" s="472"/>
      <c r="H68" s="472"/>
      <c r="I68" s="473"/>
      <c r="J68" s="354"/>
      <c r="K68" s="354" t="s">
        <v>97</v>
      </c>
      <c r="L68" s="335">
        <v>0</v>
      </c>
      <c r="M68" s="343">
        <f t="shared" si="1"/>
        <v>0</v>
      </c>
    </row>
    <row r="69" spans="1:13" s="4" customFormat="1" ht="13.9" customHeight="1">
      <c r="A69" s="479" t="s">
        <v>333</v>
      </c>
      <c r="B69" s="480"/>
      <c r="C69" s="350"/>
      <c r="D69" s="350"/>
      <c r="E69" s="471" t="s">
        <v>64</v>
      </c>
      <c r="F69" s="472"/>
      <c r="G69" s="472"/>
      <c r="H69" s="472"/>
      <c r="I69" s="473"/>
      <c r="J69" s="354"/>
      <c r="K69" s="354" t="s">
        <v>102</v>
      </c>
      <c r="L69" s="335">
        <v>0</v>
      </c>
      <c r="M69" s="343">
        <f t="shared" si="1"/>
        <v>0</v>
      </c>
    </row>
    <row r="70" spans="1:13" s="4" customFormat="1" ht="13.9" customHeight="1">
      <c r="A70" s="469"/>
      <c r="B70" s="470"/>
      <c r="C70" s="350"/>
      <c r="D70" s="350"/>
      <c r="E70" s="471" t="s">
        <v>65</v>
      </c>
      <c r="F70" s="472"/>
      <c r="G70" s="472"/>
      <c r="H70" s="472"/>
      <c r="I70" s="473"/>
      <c r="J70" s="354"/>
      <c r="K70" s="354" t="s">
        <v>102</v>
      </c>
      <c r="L70" s="335">
        <v>0</v>
      </c>
      <c r="M70" s="343">
        <f t="shared" si="1"/>
        <v>0</v>
      </c>
    </row>
    <row r="71" spans="1:13" s="4" customFormat="1" ht="13.9" customHeight="1">
      <c r="A71" s="477"/>
      <c r="B71" s="478"/>
      <c r="C71" s="350"/>
      <c r="D71" s="350"/>
      <c r="E71" s="471" t="s">
        <v>332</v>
      </c>
      <c r="F71" s="472"/>
      <c r="G71" s="472"/>
      <c r="H71" s="472"/>
      <c r="I71" s="473"/>
      <c r="J71" s="354"/>
      <c r="K71" s="354" t="s">
        <v>100</v>
      </c>
      <c r="L71" s="335">
        <v>0</v>
      </c>
      <c r="M71" s="343">
        <f t="shared" si="1"/>
        <v>0</v>
      </c>
    </row>
    <row r="72" spans="1:13" s="4" customFormat="1" ht="13.9" customHeight="1">
      <c r="A72" s="479" t="s">
        <v>338</v>
      </c>
      <c r="B72" s="480"/>
      <c r="C72" s="350">
        <v>0</v>
      </c>
      <c r="D72" s="350">
        <v>0</v>
      </c>
      <c r="E72" s="351" t="s">
        <v>337</v>
      </c>
      <c r="F72" s="352"/>
      <c r="G72" s="352"/>
      <c r="H72" s="352"/>
      <c r="I72" s="353"/>
      <c r="J72" s="354"/>
      <c r="K72" s="354" t="s">
        <v>100</v>
      </c>
      <c r="L72" s="335">
        <v>0</v>
      </c>
      <c r="M72" s="343">
        <f t="shared" si="1"/>
        <v>0</v>
      </c>
    </row>
    <row r="73" spans="1:13" s="4" customFormat="1" ht="13.9" customHeight="1">
      <c r="A73" s="347"/>
      <c r="B73" s="345"/>
      <c r="C73" s="350"/>
      <c r="D73" s="350">
        <v>0</v>
      </c>
      <c r="E73" s="351" t="s">
        <v>371</v>
      </c>
      <c r="F73" s="352"/>
      <c r="G73" s="352"/>
      <c r="H73" s="352"/>
      <c r="I73" s="353"/>
      <c r="J73" s="354"/>
      <c r="K73" s="354" t="s">
        <v>100</v>
      </c>
      <c r="L73" s="335"/>
      <c r="M73" s="343">
        <f t="shared" si="1"/>
        <v>0</v>
      </c>
    </row>
    <row r="74" spans="1:13" s="4" customFormat="1" ht="13.9" customHeight="1">
      <c r="A74" s="469" t="s">
        <v>129</v>
      </c>
      <c r="B74" s="470"/>
      <c r="C74" s="350"/>
      <c r="D74" s="350"/>
      <c r="E74" s="471" t="s">
        <v>66</v>
      </c>
      <c r="F74" s="472"/>
      <c r="G74" s="472"/>
      <c r="H74" s="472"/>
      <c r="I74" s="473"/>
      <c r="J74" s="354"/>
      <c r="K74" s="354" t="s">
        <v>100</v>
      </c>
      <c r="L74" s="335">
        <v>0</v>
      </c>
      <c r="M74" s="343">
        <f t="shared" si="1"/>
        <v>0</v>
      </c>
    </row>
    <row r="75" spans="1:13" s="4" customFormat="1" ht="13.9" customHeight="1">
      <c r="A75" s="347"/>
      <c r="B75" s="345"/>
      <c r="C75" s="350"/>
      <c r="D75" s="350"/>
      <c r="E75" s="471" t="s">
        <v>67</v>
      </c>
      <c r="F75" s="472"/>
      <c r="G75" s="472"/>
      <c r="H75" s="472"/>
      <c r="I75" s="473"/>
      <c r="J75" s="354"/>
      <c r="K75" s="354" t="s">
        <v>100</v>
      </c>
      <c r="L75" s="335">
        <v>0</v>
      </c>
      <c r="M75" s="343">
        <f t="shared" si="1"/>
        <v>0</v>
      </c>
    </row>
    <row r="76" spans="1:13" s="4" customFormat="1" ht="13.9" customHeight="1">
      <c r="A76" s="347"/>
      <c r="B76" s="345"/>
      <c r="C76" s="350"/>
      <c r="D76" s="350"/>
      <c r="E76" s="471" t="s">
        <v>384</v>
      </c>
      <c r="F76" s="472"/>
      <c r="G76" s="472"/>
      <c r="H76" s="472"/>
      <c r="I76" s="473"/>
      <c r="J76" s="354"/>
      <c r="K76" s="354" t="s">
        <v>100</v>
      </c>
      <c r="L76" s="335">
        <v>0</v>
      </c>
      <c r="M76" s="343">
        <f t="shared" si="1"/>
        <v>0</v>
      </c>
    </row>
    <row r="77" spans="1:13" s="4" customFormat="1" ht="13.9" customHeight="1">
      <c r="A77" s="348"/>
      <c r="B77" s="362"/>
      <c r="C77" s="350"/>
      <c r="D77" s="350"/>
      <c r="E77" s="471" t="s">
        <v>369</v>
      </c>
      <c r="F77" s="472"/>
      <c r="G77" s="472"/>
      <c r="H77" s="472"/>
      <c r="I77" s="473"/>
      <c r="J77" s="354"/>
      <c r="K77" s="354" t="s">
        <v>100</v>
      </c>
      <c r="L77" s="335"/>
      <c r="M77" s="343">
        <f t="shared" si="1"/>
        <v>0</v>
      </c>
    </row>
    <row r="78" spans="1:13" s="4" customFormat="1" ht="13.9" customHeight="1">
      <c r="A78" s="479" t="s">
        <v>125</v>
      </c>
      <c r="B78" s="480"/>
      <c r="C78" s="350"/>
      <c r="D78" s="350"/>
      <c r="E78" s="471" t="s">
        <v>385</v>
      </c>
      <c r="F78" s="472"/>
      <c r="G78" s="472"/>
      <c r="H78" s="472"/>
      <c r="I78" s="473"/>
      <c r="J78" s="354"/>
      <c r="K78" s="354" t="s">
        <v>100</v>
      </c>
      <c r="L78" s="335">
        <v>0</v>
      </c>
      <c r="M78" s="343">
        <f t="shared" si="1"/>
        <v>0</v>
      </c>
    </row>
    <row r="79" spans="1:13" s="4" customFormat="1" ht="13.9" customHeight="1">
      <c r="A79" s="543" t="s">
        <v>238</v>
      </c>
      <c r="B79" s="485"/>
      <c r="C79" s="350"/>
      <c r="D79" s="350"/>
      <c r="E79" s="471" t="s">
        <v>386</v>
      </c>
      <c r="F79" s="472"/>
      <c r="G79" s="472"/>
      <c r="H79" s="472"/>
      <c r="I79" s="473"/>
      <c r="J79" s="354"/>
      <c r="K79" s="354" t="s">
        <v>100</v>
      </c>
      <c r="L79" s="335">
        <v>0</v>
      </c>
      <c r="M79" s="343">
        <f t="shared" si="1"/>
        <v>0</v>
      </c>
    </row>
    <row r="80" spans="1:13" s="4" customFormat="1" ht="13.9" customHeight="1">
      <c r="A80" s="544"/>
      <c r="B80" s="487"/>
      <c r="C80" s="350"/>
      <c r="D80" s="350"/>
      <c r="E80" s="471" t="s">
        <v>369</v>
      </c>
      <c r="F80" s="472"/>
      <c r="G80" s="472"/>
      <c r="H80" s="472"/>
      <c r="I80" s="473"/>
      <c r="J80" s="354"/>
      <c r="K80" s="354" t="s">
        <v>100</v>
      </c>
      <c r="L80" s="335">
        <v>0</v>
      </c>
      <c r="M80" s="343">
        <f t="shared" si="1"/>
        <v>0</v>
      </c>
    </row>
    <row r="81" spans="1:13">
      <c r="A81" s="363"/>
      <c r="B81" s="363"/>
      <c r="C81" s="364"/>
      <c r="D81" s="364"/>
      <c r="E81" s="363"/>
      <c r="F81" s="364"/>
      <c r="G81" s="364"/>
      <c r="H81" s="365"/>
      <c r="I81" s="366"/>
      <c r="J81" s="367"/>
      <c r="K81" s="366"/>
      <c r="L81" s="366"/>
      <c r="M81" s="366"/>
    </row>
    <row r="82" spans="1:13">
      <c r="A82" s="518" t="s">
        <v>35</v>
      </c>
      <c r="B82" s="518"/>
      <c r="C82" s="518"/>
      <c r="D82" s="518"/>
      <c r="E82" s="518"/>
      <c r="F82" s="518"/>
      <c r="G82" s="518"/>
      <c r="H82" s="518"/>
      <c r="I82" s="518"/>
      <c r="J82" s="518"/>
      <c r="K82" s="518"/>
      <c r="L82" s="518"/>
      <c r="M82" s="518"/>
    </row>
    <row r="83" spans="1:13">
      <c r="A83" s="519"/>
      <c r="B83" s="519"/>
      <c r="C83" s="519"/>
      <c r="D83" s="519"/>
      <c r="E83" s="519"/>
      <c r="F83" s="519"/>
      <c r="G83" s="519"/>
      <c r="H83" s="519"/>
      <c r="I83" s="519"/>
      <c r="J83" s="519"/>
      <c r="K83" s="519"/>
      <c r="L83" s="519"/>
      <c r="M83" s="519"/>
    </row>
    <row r="84" spans="1:13">
      <c r="A84" s="517"/>
      <c r="B84" s="517"/>
      <c r="C84" s="517"/>
      <c r="D84" s="517"/>
      <c r="E84" s="517"/>
      <c r="F84" s="517"/>
      <c r="G84" s="517"/>
      <c r="H84" s="517"/>
      <c r="I84" s="517"/>
      <c r="J84" s="517"/>
      <c r="K84" s="517"/>
      <c r="L84" s="517"/>
      <c r="M84" s="517"/>
    </row>
    <row r="85" spans="1:13">
      <c r="A85" s="517"/>
      <c r="B85" s="517"/>
      <c r="C85" s="517"/>
      <c r="D85" s="517"/>
      <c r="E85" s="517"/>
      <c r="F85" s="517"/>
      <c r="G85" s="517"/>
      <c r="H85" s="517"/>
      <c r="I85" s="517"/>
      <c r="J85" s="517"/>
      <c r="K85" s="517"/>
      <c r="L85" s="517"/>
      <c r="M85" s="517"/>
    </row>
    <row r="86" spans="1:13">
      <c r="A86" s="517"/>
      <c r="B86" s="517"/>
      <c r="C86" s="517"/>
      <c r="D86" s="517"/>
      <c r="E86" s="517"/>
      <c r="F86" s="517"/>
      <c r="G86" s="517"/>
      <c r="H86" s="517"/>
      <c r="I86" s="517"/>
      <c r="J86" s="517"/>
      <c r="K86" s="517"/>
      <c r="L86" s="517"/>
      <c r="M86" s="517"/>
    </row>
    <row r="87" spans="1:13">
      <c r="A87" s="517"/>
      <c r="B87" s="517"/>
      <c r="C87" s="517"/>
      <c r="D87" s="517"/>
      <c r="E87" s="517"/>
      <c r="F87" s="517"/>
      <c r="G87" s="517"/>
      <c r="H87" s="517"/>
      <c r="I87" s="517"/>
      <c r="J87" s="517"/>
      <c r="K87" s="517"/>
      <c r="L87" s="517"/>
      <c r="M87" s="517"/>
    </row>
    <row r="88" spans="1:13">
      <c r="A88" s="517"/>
      <c r="B88" s="517"/>
      <c r="C88" s="517"/>
      <c r="D88" s="517"/>
      <c r="E88" s="517"/>
      <c r="F88" s="517"/>
      <c r="G88" s="517"/>
      <c r="H88" s="517"/>
      <c r="I88" s="517"/>
      <c r="J88" s="517"/>
      <c r="K88" s="517"/>
      <c r="L88" s="517"/>
      <c r="M88" s="517"/>
    </row>
    <row r="89" spans="1:13">
      <c r="A89" s="517"/>
      <c r="B89" s="517"/>
      <c r="C89" s="517"/>
      <c r="D89" s="517"/>
      <c r="E89" s="517"/>
      <c r="F89" s="517"/>
      <c r="G89" s="517"/>
      <c r="H89" s="517"/>
      <c r="I89" s="517"/>
      <c r="J89" s="517"/>
      <c r="K89" s="517"/>
      <c r="L89" s="517"/>
      <c r="M89" s="517"/>
    </row>
    <row r="90" spans="1:13">
      <c r="A90" s="517"/>
      <c r="B90" s="517"/>
      <c r="C90" s="517"/>
      <c r="D90" s="517"/>
      <c r="E90" s="517"/>
      <c r="F90" s="517"/>
      <c r="G90" s="517"/>
      <c r="H90" s="517"/>
      <c r="I90" s="517"/>
      <c r="J90" s="517"/>
      <c r="K90" s="517"/>
      <c r="L90" s="517"/>
      <c r="M90" s="517"/>
    </row>
    <row r="91" spans="1:13">
      <c r="A91" s="557"/>
      <c r="B91" s="557"/>
      <c r="C91" s="557"/>
      <c r="D91" s="557"/>
      <c r="E91" s="557"/>
      <c r="F91" s="557"/>
      <c r="G91" s="557"/>
      <c r="H91" s="557"/>
      <c r="I91" s="557"/>
      <c r="J91" s="557"/>
      <c r="K91" s="557"/>
      <c r="L91" s="557"/>
      <c r="M91" s="557"/>
    </row>
    <row r="92" spans="1:13" s="4" customFormat="1" ht="13.9" customHeight="1">
      <c r="A92" s="7"/>
      <c r="B92" s="7"/>
      <c r="C92" s="7"/>
      <c r="D92" s="7"/>
      <c r="E92" s="7"/>
      <c r="F92" s="7"/>
      <c r="G92" s="7"/>
      <c r="H92" s="7"/>
      <c r="I92" s="7"/>
      <c r="J92" s="168"/>
      <c r="K92" s="7"/>
      <c r="L92" s="7"/>
      <c r="M92" s="7"/>
    </row>
    <row r="93" spans="1:13" s="4" customFormat="1" ht="13.9" customHeight="1">
      <c r="A93" s="7"/>
      <c r="B93" s="7"/>
      <c r="C93" s="7"/>
      <c r="D93" s="7"/>
      <c r="E93" s="7"/>
      <c r="F93" s="7"/>
      <c r="G93" s="7"/>
      <c r="H93" s="7"/>
      <c r="I93" s="7"/>
      <c r="J93" s="168"/>
      <c r="K93" s="7"/>
      <c r="L93" s="7"/>
      <c r="M93" s="7"/>
    </row>
    <row r="94" spans="1:13" s="4" customFormat="1" ht="13.9" customHeight="1">
      <c r="A94" s="7"/>
      <c r="B94" s="7"/>
      <c r="C94" s="7"/>
      <c r="D94" s="7"/>
      <c r="E94" s="7"/>
      <c r="F94" s="7"/>
      <c r="G94" s="7"/>
      <c r="H94" s="7"/>
      <c r="I94" s="7"/>
      <c r="J94" s="168"/>
      <c r="K94" s="7"/>
      <c r="L94" s="7"/>
      <c r="M94" s="7"/>
    </row>
    <row r="95" spans="1:13" s="4" customFormat="1" ht="13.9" customHeight="1">
      <c r="A95" s="7"/>
      <c r="B95" s="7"/>
      <c r="C95" s="7"/>
      <c r="D95" s="7"/>
      <c r="E95" s="7"/>
      <c r="F95" s="7"/>
      <c r="G95" s="7"/>
      <c r="H95" s="7"/>
      <c r="I95" s="7"/>
      <c r="J95" s="168"/>
      <c r="K95" s="7"/>
      <c r="L95" s="7"/>
      <c r="M95" s="7"/>
    </row>
    <row r="96" spans="1:13" s="4" customFormat="1" ht="13.9" customHeight="1">
      <c r="J96" s="37"/>
    </row>
    <row r="97" spans="1:13" ht="18" customHeight="1" thickBot="1">
      <c r="A97" s="481" t="s">
        <v>16</v>
      </c>
      <c r="B97" s="481"/>
      <c r="C97" s="481"/>
      <c r="D97" s="481"/>
      <c r="E97" s="481"/>
      <c r="F97" s="481"/>
      <c r="G97" s="481"/>
      <c r="H97" s="481"/>
      <c r="I97" s="481"/>
      <c r="J97" s="481"/>
      <c r="K97" s="481"/>
      <c r="L97" s="481"/>
      <c r="M97" s="481"/>
    </row>
    <row r="98" spans="1:13" s="4" customFormat="1" ht="13.9" customHeight="1" thickBot="1">
      <c r="A98" s="482" t="s">
        <v>93</v>
      </c>
      <c r="B98" s="483"/>
      <c r="C98" s="374"/>
      <c r="D98" s="374"/>
      <c r="E98" s="483" t="s">
        <v>94</v>
      </c>
      <c r="F98" s="483"/>
      <c r="G98" s="483"/>
      <c r="H98" s="483"/>
      <c r="I98" s="483"/>
      <c r="J98" s="374" t="s">
        <v>18</v>
      </c>
      <c r="K98" s="374" t="s">
        <v>96</v>
      </c>
      <c r="L98" s="374" t="s">
        <v>9</v>
      </c>
      <c r="M98" s="375" t="s">
        <v>95</v>
      </c>
    </row>
    <row r="99" spans="1:13" s="4" customFormat="1" ht="13.9" customHeight="1">
      <c r="A99" s="479" t="s">
        <v>26</v>
      </c>
      <c r="B99" s="480"/>
      <c r="C99" s="350"/>
      <c r="D99" s="350"/>
      <c r="E99" s="471" t="s">
        <v>69</v>
      </c>
      <c r="F99" s="472"/>
      <c r="G99" s="472"/>
      <c r="H99" s="472"/>
      <c r="I99" s="473"/>
      <c r="J99" s="354"/>
      <c r="K99" s="354" t="s">
        <v>97</v>
      </c>
      <c r="L99" s="354">
        <v>0</v>
      </c>
      <c r="M99" s="343">
        <f t="shared" ref="M99:M159" si="2">SUM(J99*L99)</f>
        <v>0</v>
      </c>
    </row>
    <row r="100" spans="1:13" s="4" customFormat="1" ht="13.9" customHeight="1">
      <c r="A100" s="469"/>
      <c r="B100" s="470"/>
      <c r="C100" s="350"/>
      <c r="D100" s="350"/>
      <c r="E100" s="471" t="s">
        <v>69</v>
      </c>
      <c r="F100" s="472"/>
      <c r="G100" s="472"/>
      <c r="H100" s="472"/>
      <c r="I100" s="473"/>
      <c r="J100" s="354"/>
      <c r="K100" s="354" t="s">
        <v>97</v>
      </c>
      <c r="L100" s="354">
        <v>0</v>
      </c>
      <c r="M100" s="343">
        <f t="shared" si="2"/>
        <v>0</v>
      </c>
    </row>
    <row r="101" spans="1:13" s="4" customFormat="1" ht="13.9" customHeight="1">
      <c r="A101" s="469"/>
      <c r="B101" s="470"/>
      <c r="C101" s="350"/>
      <c r="D101" s="350"/>
      <c r="E101" s="471" t="s">
        <v>69</v>
      </c>
      <c r="F101" s="472"/>
      <c r="G101" s="472"/>
      <c r="H101" s="472"/>
      <c r="I101" s="473"/>
      <c r="J101" s="354"/>
      <c r="K101" s="354" t="s">
        <v>97</v>
      </c>
      <c r="L101" s="354">
        <v>0</v>
      </c>
      <c r="M101" s="343">
        <f t="shared" si="2"/>
        <v>0</v>
      </c>
    </row>
    <row r="102" spans="1:13" s="4" customFormat="1" ht="13.9" customHeight="1">
      <c r="A102" s="347"/>
      <c r="B102" s="345"/>
      <c r="C102" s="350"/>
      <c r="D102" s="350"/>
      <c r="E102" s="471" t="s">
        <v>363</v>
      </c>
      <c r="F102" s="472"/>
      <c r="G102" s="472"/>
      <c r="H102" s="472"/>
      <c r="I102" s="473"/>
      <c r="J102" s="354"/>
      <c r="K102" s="354" t="s">
        <v>97</v>
      </c>
      <c r="L102" s="354">
        <v>0</v>
      </c>
      <c r="M102" s="343">
        <f t="shared" si="2"/>
        <v>0</v>
      </c>
    </row>
    <row r="103" spans="1:13" s="4" customFormat="1" ht="13.9" customHeight="1">
      <c r="A103" s="477"/>
      <c r="B103" s="478"/>
      <c r="C103" s="350"/>
      <c r="D103" s="350"/>
      <c r="E103" s="471" t="s">
        <v>369</v>
      </c>
      <c r="F103" s="472"/>
      <c r="G103" s="472"/>
      <c r="H103" s="472"/>
      <c r="I103" s="473"/>
      <c r="J103" s="354"/>
      <c r="K103" s="354" t="s">
        <v>97</v>
      </c>
      <c r="L103" s="354">
        <v>0</v>
      </c>
      <c r="M103" s="343">
        <f t="shared" si="2"/>
        <v>0</v>
      </c>
    </row>
    <row r="104" spans="1:13" s="4" customFormat="1" ht="13.9" customHeight="1">
      <c r="A104" s="479" t="s">
        <v>350</v>
      </c>
      <c r="B104" s="480"/>
      <c r="C104" s="350"/>
      <c r="D104" s="350"/>
      <c r="E104" s="471" t="s">
        <v>70</v>
      </c>
      <c r="F104" s="472"/>
      <c r="G104" s="472"/>
      <c r="H104" s="472"/>
      <c r="I104" s="473"/>
      <c r="J104" s="354"/>
      <c r="K104" s="354" t="s">
        <v>97</v>
      </c>
      <c r="L104" s="354">
        <v>0</v>
      </c>
      <c r="M104" s="343">
        <f t="shared" si="2"/>
        <v>0</v>
      </c>
    </row>
    <row r="105" spans="1:13" s="4" customFormat="1" ht="13.9" customHeight="1">
      <c r="A105" s="347"/>
      <c r="B105" s="345"/>
      <c r="C105" s="350"/>
      <c r="D105" s="350"/>
      <c r="E105" s="471" t="s">
        <v>70</v>
      </c>
      <c r="F105" s="472"/>
      <c r="G105" s="472"/>
      <c r="H105" s="472"/>
      <c r="I105" s="473"/>
      <c r="J105" s="354"/>
      <c r="K105" s="354" t="s">
        <v>97</v>
      </c>
      <c r="L105" s="354">
        <v>0</v>
      </c>
      <c r="M105" s="343">
        <f t="shared" si="2"/>
        <v>0</v>
      </c>
    </row>
    <row r="106" spans="1:13" s="4" customFormat="1" ht="13.9" customHeight="1">
      <c r="A106" s="347"/>
      <c r="B106" s="345"/>
      <c r="C106" s="350"/>
      <c r="D106" s="350"/>
      <c r="E106" s="471" t="s">
        <v>70</v>
      </c>
      <c r="F106" s="472"/>
      <c r="G106" s="472"/>
      <c r="H106" s="472"/>
      <c r="I106" s="473"/>
      <c r="J106" s="354"/>
      <c r="K106" s="354" t="s">
        <v>97</v>
      </c>
      <c r="L106" s="354">
        <v>0</v>
      </c>
      <c r="M106" s="343">
        <f t="shared" si="2"/>
        <v>0</v>
      </c>
    </row>
    <row r="107" spans="1:13" s="4" customFormat="1" ht="13.9" customHeight="1">
      <c r="A107" s="347"/>
      <c r="B107" s="345"/>
      <c r="C107" s="350"/>
      <c r="D107" s="350"/>
      <c r="E107" s="471" t="s">
        <v>351</v>
      </c>
      <c r="F107" s="472"/>
      <c r="G107" s="472"/>
      <c r="H107" s="472"/>
      <c r="I107" s="473"/>
      <c r="J107" s="354"/>
      <c r="K107" s="354" t="s">
        <v>97</v>
      </c>
      <c r="L107" s="354">
        <v>0</v>
      </c>
      <c r="M107" s="343">
        <f t="shared" si="2"/>
        <v>0</v>
      </c>
    </row>
    <row r="108" spans="1:13" s="4" customFormat="1" ht="13.9" customHeight="1">
      <c r="A108" s="347"/>
      <c r="B108" s="345"/>
      <c r="C108" s="350"/>
      <c r="D108" s="350"/>
      <c r="E108" s="351" t="s">
        <v>352</v>
      </c>
      <c r="F108" s="352"/>
      <c r="G108" s="352"/>
      <c r="H108" s="352"/>
      <c r="I108" s="353"/>
      <c r="J108" s="354"/>
      <c r="K108" s="354" t="s">
        <v>97</v>
      </c>
      <c r="L108" s="354">
        <v>0</v>
      </c>
      <c r="M108" s="343">
        <f t="shared" si="2"/>
        <v>0</v>
      </c>
    </row>
    <row r="109" spans="1:13" s="4" customFormat="1" ht="13.9" customHeight="1">
      <c r="A109" s="347"/>
      <c r="B109" s="345"/>
      <c r="C109" s="350"/>
      <c r="D109" s="350"/>
      <c r="E109" s="471" t="s">
        <v>71</v>
      </c>
      <c r="F109" s="472"/>
      <c r="G109" s="472"/>
      <c r="H109" s="472"/>
      <c r="I109" s="473"/>
      <c r="J109" s="354"/>
      <c r="K109" s="354" t="s">
        <v>97</v>
      </c>
      <c r="L109" s="354">
        <v>0</v>
      </c>
      <c r="M109" s="343">
        <f t="shared" si="2"/>
        <v>0</v>
      </c>
    </row>
    <row r="110" spans="1:13" s="4" customFormat="1" ht="13.9" customHeight="1">
      <c r="A110" s="477"/>
      <c r="B110" s="478"/>
      <c r="C110" s="350"/>
      <c r="D110" s="350"/>
      <c r="E110" s="471" t="s">
        <v>369</v>
      </c>
      <c r="F110" s="472"/>
      <c r="G110" s="472"/>
      <c r="H110" s="472"/>
      <c r="I110" s="473"/>
      <c r="J110" s="354"/>
      <c r="K110" s="354" t="s">
        <v>97</v>
      </c>
      <c r="L110" s="354">
        <v>0</v>
      </c>
      <c r="M110" s="343">
        <f t="shared" si="2"/>
        <v>0</v>
      </c>
    </row>
    <row r="111" spans="1:13" s="4" customFormat="1" ht="13.9" customHeight="1">
      <c r="A111" s="479" t="s">
        <v>27</v>
      </c>
      <c r="B111" s="480"/>
      <c r="C111" s="350"/>
      <c r="D111" s="350"/>
      <c r="E111" s="471" t="s">
        <v>72</v>
      </c>
      <c r="F111" s="472"/>
      <c r="G111" s="472"/>
      <c r="H111" s="472"/>
      <c r="I111" s="473"/>
      <c r="J111" s="354"/>
      <c r="K111" s="354" t="s">
        <v>97</v>
      </c>
      <c r="L111" s="354">
        <v>0</v>
      </c>
      <c r="M111" s="343">
        <f t="shared" si="2"/>
        <v>0</v>
      </c>
    </row>
    <row r="112" spans="1:13" s="4" customFormat="1" ht="13.9" customHeight="1">
      <c r="A112" s="469"/>
      <c r="B112" s="470"/>
      <c r="C112" s="350"/>
      <c r="D112" s="350"/>
      <c r="E112" s="471" t="s">
        <v>73</v>
      </c>
      <c r="F112" s="472"/>
      <c r="G112" s="472"/>
      <c r="H112" s="472"/>
      <c r="I112" s="473"/>
      <c r="J112" s="354"/>
      <c r="K112" s="354" t="s">
        <v>97</v>
      </c>
      <c r="L112" s="354">
        <v>0</v>
      </c>
      <c r="M112" s="343">
        <f t="shared" si="2"/>
        <v>0</v>
      </c>
    </row>
    <row r="113" spans="1:13" s="4" customFormat="1" ht="13.9" customHeight="1">
      <c r="A113" s="469"/>
      <c r="B113" s="470"/>
      <c r="C113" s="350"/>
      <c r="D113" s="350"/>
      <c r="E113" s="471" t="s">
        <v>74</v>
      </c>
      <c r="F113" s="472"/>
      <c r="G113" s="472"/>
      <c r="H113" s="472"/>
      <c r="I113" s="473"/>
      <c r="J113" s="354"/>
      <c r="K113" s="354" t="s">
        <v>97</v>
      </c>
      <c r="L113" s="354">
        <v>0</v>
      </c>
      <c r="M113" s="343">
        <f t="shared" si="2"/>
        <v>0</v>
      </c>
    </row>
    <row r="114" spans="1:13" s="4" customFormat="1" ht="13.9" customHeight="1">
      <c r="A114" s="469"/>
      <c r="B114" s="470"/>
      <c r="C114" s="350"/>
      <c r="D114" s="350"/>
      <c r="E114" s="471" t="s">
        <v>0</v>
      </c>
      <c r="F114" s="472"/>
      <c r="G114" s="472"/>
      <c r="H114" s="472"/>
      <c r="I114" s="473"/>
      <c r="J114" s="354"/>
      <c r="K114" s="354" t="s">
        <v>97</v>
      </c>
      <c r="L114" s="354">
        <v>0</v>
      </c>
      <c r="M114" s="343">
        <f t="shared" si="2"/>
        <v>0</v>
      </c>
    </row>
    <row r="115" spans="1:13" s="4" customFormat="1" ht="13.9" customHeight="1">
      <c r="A115" s="469"/>
      <c r="B115" s="470"/>
      <c r="C115" s="350"/>
      <c r="D115" s="350"/>
      <c r="E115" s="471" t="s">
        <v>387</v>
      </c>
      <c r="F115" s="472"/>
      <c r="G115" s="472"/>
      <c r="H115" s="472"/>
      <c r="I115" s="473"/>
      <c r="J115" s="354"/>
      <c r="K115" s="354" t="s">
        <v>102</v>
      </c>
      <c r="L115" s="354">
        <v>0</v>
      </c>
      <c r="M115" s="343">
        <f t="shared" si="2"/>
        <v>0</v>
      </c>
    </row>
    <row r="116" spans="1:13" s="4" customFormat="1" ht="13.9" customHeight="1">
      <c r="A116" s="347"/>
      <c r="B116" s="345"/>
      <c r="C116" s="350"/>
      <c r="D116" s="350"/>
      <c r="E116" s="534" t="s">
        <v>68</v>
      </c>
      <c r="F116" s="535"/>
      <c r="G116" s="535"/>
      <c r="H116" s="535"/>
      <c r="I116" s="536"/>
      <c r="J116" s="354"/>
      <c r="K116" s="354" t="s">
        <v>97</v>
      </c>
      <c r="L116" s="354">
        <v>0</v>
      </c>
      <c r="M116" s="343">
        <f t="shared" si="2"/>
        <v>0</v>
      </c>
    </row>
    <row r="117" spans="1:13" s="4" customFormat="1" ht="13.9" customHeight="1" thickBot="1">
      <c r="A117" s="469"/>
      <c r="B117" s="470"/>
      <c r="C117" s="350"/>
      <c r="D117" s="350"/>
      <c r="E117" s="534" t="s">
        <v>369</v>
      </c>
      <c r="F117" s="535"/>
      <c r="G117" s="535"/>
      <c r="H117" s="535"/>
      <c r="I117" s="536"/>
      <c r="J117" s="354"/>
      <c r="K117" s="354"/>
      <c r="L117" s="354"/>
      <c r="M117" s="343">
        <f t="shared" si="2"/>
        <v>0</v>
      </c>
    </row>
    <row r="118" spans="1:13" s="4" customFormat="1" ht="13.9" customHeight="1" thickTop="1">
      <c r="A118" s="541" t="s">
        <v>131</v>
      </c>
      <c r="B118" s="542"/>
      <c r="C118" s="350"/>
      <c r="D118" s="350"/>
      <c r="E118" s="527" t="s">
        <v>1</v>
      </c>
      <c r="F118" s="528"/>
      <c r="G118" s="528"/>
      <c r="H118" s="528"/>
      <c r="I118" s="529"/>
      <c r="J118" s="354"/>
      <c r="K118" s="354" t="s">
        <v>100</v>
      </c>
      <c r="L118" s="354">
        <v>0</v>
      </c>
      <c r="M118" s="343">
        <f t="shared" si="2"/>
        <v>0</v>
      </c>
    </row>
    <row r="119" spans="1:13" s="4" customFormat="1" ht="13.9" customHeight="1">
      <c r="A119" s="537" t="s">
        <v>130</v>
      </c>
      <c r="B119" s="538"/>
      <c r="C119" s="350"/>
      <c r="D119" s="350"/>
      <c r="E119" s="471" t="s">
        <v>2</v>
      </c>
      <c r="F119" s="472"/>
      <c r="G119" s="472"/>
      <c r="H119" s="472"/>
      <c r="I119" s="473"/>
      <c r="J119" s="354"/>
      <c r="K119" s="354" t="s">
        <v>100</v>
      </c>
      <c r="L119" s="354">
        <v>0</v>
      </c>
      <c r="M119" s="343">
        <f t="shared" si="2"/>
        <v>0</v>
      </c>
    </row>
    <row r="120" spans="1:13" s="4" customFormat="1" ht="13.9" customHeight="1">
      <c r="A120" s="537"/>
      <c r="B120" s="538"/>
      <c r="C120" s="350"/>
      <c r="D120" s="350"/>
      <c r="E120" s="471" t="s">
        <v>3</v>
      </c>
      <c r="F120" s="472"/>
      <c r="G120" s="472"/>
      <c r="H120" s="472"/>
      <c r="I120" s="473"/>
      <c r="J120" s="354"/>
      <c r="K120" s="354" t="s">
        <v>100</v>
      </c>
      <c r="L120" s="354">
        <v>0</v>
      </c>
      <c r="M120" s="343">
        <f t="shared" si="2"/>
        <v>0</v>
      </c>
    </row>
    <row r="121" spans="1:13" s="4" customFormat="1" ht="13.9" customHeight="1">
      <c r="A121" s="537"/>
      <c r="B121" s="538"/>
      <c r="C121" s="350"/>
      <c r="D121" s="350"/>
      <c r="E121" s="471" t="s">
        <v>4</v>
      </c>
      <c r="F121" s="472"/>
      <c r="G121" s="472"/>
      <c r="H121" s="472"/>
      <c r="I121" s="473"/>
      <c r="J121" s="354"/>
      <c r="K121" s="354" t="s">
        <v>100</v>
      </c>
      <c r="L121" s="354">
        <v>0</v>
      </c>
      <c r="M121" s="343">
        <f t="shared" si="2"/>
        <v>0</v>
      </c>
    </row>
    <row r="122" spans="1:13" s="4" customFormat="1" ht="13.9" customHeight="1">
      <c r="A122" s="539"/>
      <c r="B122" s="540"/>
      <c r="C122" s="350"/>
      <c r="D122" s="350"/>
      <c r="E122" s="471" t="s">
        <v>75</v>
      </c>
      <c r="F122" s="472"/>
      <c r="G122" s="472"/>
      <c r="H122" s="472"/>
      <c r="I122" s="473"/>
      <c r="J122" s="354"/>
      <c r="K122" s="354" t="s">
        <v>100</v>
      </c>
      <c r="L122" s="354">
        <v>0</v>
      </c>
      <c r="M122" s="343">
        <f t="shared" si="2"/>
        <v>0</v>
      </c>
    </row>
    <row r="123" spans="1:13" s="4" customFormat="1" ht="13.9" customHeight="1">
      <c r="A123" s="479" t="s">
        <v>133</v>
      </c>
      <c r="B123" s="480"/>
      <c r="C123" s="350"/>
      <c r="D123" s="350"/>
      <c r="E123" s="471" t="s">
        <v>76</v>
      </c>
      <c r="F123" s="472"/>
      <c r="G123" s="472"/>
      <c r="H123" s="472"/>
      <c r="I123" s="473"/>
      <c r="J123" s="354"/>
      <c r="K123" s="354" t="s">
        <v>100</v>
      </c>
      <c r="L123" s="354">
        <v>0</v>
      </c>
      <c r="M123" s="343">
        <f t="shared" si="2"/>
        <v>0</v>
      </c>
    </row>
    <row r="124" spans="1:13" s="4" customFormat="1" ht="13.9" customHeight="1">
      <c r="A124" s="537" t="s">
        <v>132</v>
      </c>
      <c r="B124" s="538"/>
      <c r="C124" s="350"/>
      <c r="D124" s="350"/>
      <c r="E124" s="471" t="s">
        <v>241</v>
      </c>
      <c r="F124" s="472"/>
      <c r="G124" s="472"/>
      <c r="H124" s="472"/>
      <c r="I124" s="473"/>
      <c r="J124" s="354"/>
      <c r="K124" s="354" t="s">
        <v>100</v>
      </c>
      <c r="L124" s="354">
        <v>0</v>
      </c>
      <c r="M124" s="343">
        <f t="shared" si="2"/>
        <v>0</v>
      </c>
    </row>
    <row r="125" spans="1:13" s="4" customFormat="1" ht="13.9" customHeight="1">
      <c r="A125" s="537"/>
      <c r="B125" s="538"/>
      <c r="C125" s="350"/>
      <c r="D125" s="350"/>
      <c r="E125" s="471" t="s">
        <v>77</v>
      </c>
      <c r="F125" s="472"/>
      <c r="G125" s="472"/>
      <c r="H125" s="472"/>
      <c r="I125" s="473"/>
      <c r="J125" s="354"/>
      <c r="K125" s="354" t="s">
        <v>100</v>
      </c>
      <c r="L125" s="354">
        <v>0</v>
      </c>
      <c r="M125" s="343">
        <f t="shared" si="2"/>
        <v>0</v>
      </c>
    </row>
    <row r="126" spans="1:13" s="4" customFormat="1" ht="13.9" customHeight="1">
      <c r="A126" s="539"/>
      <c r="B126" s="540"/>
      <c r="C126" s="350"/>
      <c r="D126" s="350"/>
      <c r="E126" s="471" t="s">
        <v>78</v>
      </c>
      <c r="F126" s="472"/>
      <c r="G126" s="472"/>
      <c r="H126" s="472"/>
      <c r="I126" s="473"/>
      <c r="J126" s="354"/>
      <c r="K126" s="354" t="s">
        <v>100</v>
      </c>
      <c r="L126" s="354">
        <v>0</v>
      </c>
      <c r="M126" s="343">
        <f t="shared" si="2"/>
        <v>0</v>
      </c>
    </row>
    <row r="127" spans="1:13" s="4" customFormat="1" ht="13.9" customHeight="1">
      <c r="A127" s="479" t="s">
        <v>134</v>
      </c>
      <c r="B127" s="480"/>
      <c r="C127" s="350"/>
      <c r="D127" s="350"/>
      <c r="E127" s="471" t="s">
        <v>358</v>
      </c>
      <c r="F127" s="472"/>
      <c r="G127" s="472"/>
      <c r="H127" s="472"/>
      <c r="I127" s="473"/>
      <c r="J127" s="354"/>
      <c r="K127" s="354" t="s">
        <v>102</v>
      </c>
      <c r="L127" s="354">
        <v>0</v>
      </c>
      <c r="M127" s="343">
        <f t="shared" si="2"/>
        <v>0</v>
      </c>
    </row>
    <row r="128" spans="1:13" s="4" customFormat="1" ht="13.9" customHeight="1">
      <c r="A128" s="347"/>
      <c r="B128" s="345"/>
      <c r="C128" s="350"/>
      <c r="D128" s="350"/>
      <c r="E128" s="554" t="s">
        <v>359</v>
      </c>
      <c r="F128" s="555"/>
      <c r="G128" s="555"/>
      <c r="H128" s="555"/>
      <c r="I128" s="556"/>
      <c r="J128" s="354"/>
      <c r="K128" s="354" t="s">
        <v>102</v>
      </c>
      <c r="L128" s="354">
        <v>0</v>
      </c>
      <c r="M128" s="343">
        <f t="shared" si="2"/>
        <v>0</v>
      </c>
    </row>
    <row r="129" spans="1:13" s="4" customFormat="1" ht="13.9" customHeight="1">
      <c r="A129" s="347"/>
      <c r="B129" s="345"/>
      <c r="C129" s="350"/>
      <c r="D129" s="350"/>
      <c r="E129" s="554" t="s">
        <v>360</v>
      </c>
      <c r="F129" s="555"/>
      <c r="G129" s="555"/>
      <c r="H129" s="555"/>
      <c r="I129" s="556"/>
      <c r="J129" s="354"/>
      <c r="K129" s="354" t="s">
        <v>102</v>
      </c>
      <c r="L129" s="354">
        <v>0</v>
      </c>
      <c r="M129" s="343">
        <f t="shared" si="2"/>
        <v>0</v>
      </c>
    </row>
    <row r="130" spans="1:13" s="4" customFormat="1" ht="13.9" customHeight="1">
      <c r="A130" s="347"/>
      <c r="B130" s="345"/>
      <c r="C130" s="350"/>
      <c r="D130" s="350"/>
      <c r="E130" s="294" t="s">
        <v>73</v>
      </c>
      <c r="F130" s="295"/>
      <c r="G130" s="295"/>
      <c r="H130" s="295"/>
      <c r="I130" s="296"/>
      <c r="J130" s="354"/>
      <c r="K130" s="354" t="s">
        <v>102</v>
      </c>
      <c r="L130" s="354">
        <v>0</v>
      </c>
      <c r="M130" s="343">
        <f t="shared" si="2"/>
        <v>0</v>
      </c>
    </row>
    <row r="131" spans="1:13" s="4" customFormat="1" ht="13.9" customHeight="1">
      <c r="A131" s="469"/>
      <c r="B131" s="470"/>
      <c r="C131" s="350"/>
      <c r="D131" s="350"/>
      <c r="E131" s="471" t="s">
        <v>361</v>
      </c>
      <c r="F131" s="472"/>
      <c r="G131" s="472"/>
      <c r="H131" s="472"/>
      <c r="I131" s="473"/>
      <c r="J131" s="354"/>
      <c r="K131" s="354" t="s">
        <v>102</v>
      </c>
      <c r="L131" s="354">
        <v>0</v>
      </c>
      <c r="M131" s="343">
        <f t="shared" si="2"/>
        <v>0</v>
      </c>
    </row>
    <row r="132" spans="1:13" s="4" customFormat="1" ht="13.9" customHeight="1">
      <c r="A132" s="469"/>
      <c r="B132" s="470"/>
      <c r="C132" s="350" t="s">
        <v>129</v>
      </c>
      <c r="D132" s="350" t="s">
        <v>129</v>
      </c>
      <c r="E132" s="471" t="s">
        <v>79</v>
      </c>
      <c r="F132" s="472"/>
      <c r="G132" s="472"/>
      <c r="H132" s="472"/>
      <c r="I132" s="473"/>
      <c r="J132" s="354"/>
      <c r="K132" s="354" t="s">
        <v>100</v>
      </c>
      <c r="L132" s="354">
        <v>0</v>
      </c>
      <c r="M132" s="343">
        <f t="shared" si="2"/>
        <v>0</v>
      </c>
    </row>
    <row r="133" spans="1:13" s="4" customFormat="1" ht="13.9" customHeight="1">
      <c r="A133" s="469"/>
      <c r="B133" s="470"/>
      <c r="C133" s="350"/>
      <c r="D133" s="350"/>
      <c r="E133" s="471" t="s">
        <v>80</v>
      </c>
      <c r="F133" s="472"/>
      <c r="G133" s="472"/>
      <c r="H133" s="472"/>
      <c r="I133" s="473"/>
      <c r="J133" s="354"/>
      <c r="K133" s="354" t="s">
        <v>100</v>
      </c>
      <c r="L133" s="354">
        <v>0</v>
      </c>
      <c r="M133" s="343">
        <f t="shared" si="2"/>
        <v>0</v>
      </c>
    </row>
    <row r="134" spans="1:13" s="4" customFormat="1" ht="13.9" customHeight="1">
      <c r="A134" s="469"/>
      <c r="B134" s="470"/>
      <c r="C134" s="350"/>
      <c r="D134" s="350" t="s">
        <v>129</v>
      </c>
      <c r="E134" s="471" t="s">
        <v>362</v>
      </c>
      <c r="F134" s="472"/>
      <c r="G134" s="472"/>
      <c r="H134" s="472"/>
      <c r="I134" s="473"/>
      <c r="J134" s="354"/>
      <c r="K134" s="354" t="s">
        <v>100</v>
      </c>
      <c r="L134" s="354">
        <v>0</v>
      </c>
      <c r="M134" s="343">
        <f t="shared" si="2"/>
        <v>0</v>
      </c>
    </row>
    <row r="135" spans="1:13" s="4" customFormat="1" ht="13.9" customHeight="1">
      <c r="A135" s="469"/>
      <c r="B135" s="470"/>
      <c r="C135" s="350"/>
      <c r="D135" s="350"/>
      <c r="E135" s="471" t="s">
        <v>81</v>
      </c>
      <c r="F135" s="472"/>
      <c r="G135" s="472"/>
      <c r="H135" s="472"/>
      <c r="I135" s="473"/>
      <c r="J135" s="354"/>
      <c r="K135" s="354" t="s">
        <v>100</v>
      </c>
      <c r="L135" s="354">
        <v>0</v>
      </c>
      <c r="M135" s="343">
        <f t="shared" si="2"/>
        <v>0</v>
      </c>
    </row>
    <row r="136" spans="1:13" s="4" customFormat="1" ht="13.9" customHeight="1">
      <c r="A136" s="469"/>
      <c r="B136" s="470"/>
      <c r="C136" s="350"/>
      <c r="D136" s="350"/>
      <c r="E136" s="471" t="s">
        <v>82</v>
      </c>
      <c r="F136" s="472"/>
      <c r="G136" s="472"/>
      <c r="H136" s="472"/>
      <c r="I136" s="473"/>
      <c r="J136" s="354"/>
      <c r="K136" s="354" t="s">
        <v>100</v>
      </c>
      <c r="L136" s="354">
        <v>0</v>
      </c>
      <c r="M136" s="343">
        <f t="shared" si="2"/>
        <v>0</v>
      </c>
    </row>
    <row r="137" spans="1:13" s="4" customFormat="1" ht="13.9" customHeight="1">
      <c r="A137" s="469"/>
      <c r="B137" s="470"/>
      <c r="C137" s="350"/>
      <c r="D137" s="350"/>
      <c r="E137" s="471" t="s">
        <v>83</v>
      </c>
      <c r="F137" s="472"/>
      <c r="G137" s="472"/>
      <c r="H137" s="472"/>
      <c r="I137" s="473"/>
      <c r="J137" s="354"/>
      <c r="K137" s="354" t="s">
        <v>100</v>
      </c>
      <c r="L137" s="354">
        <v>0</v>
      </c>
      <c r="M137" s="343">
        <f t="shared" si="2"/>
        <v>0</v>
      </c>
    </row>
    <row r="138" spans="1:13" s="4" customFormat="1" ht="13.9" customHeight="1">
      <c r="A138" s="469"/>
      <c r="B138" s="470"/>
      <c r="C138" s="350"/>
      <c r="D138" s="350"/>
      <c r="E138" s="471" t="s">
        <v>84</v>
      </c>
      <c r="F138" s="472"/>
      <c r="G138" s="472"/>
      <c r="H138" s="472"/>
      <c r="I138" s="473"/>
      <c r="J138" s="354"/>
      <c r="K138" s="354" t="s">
        <v>100</v>
      </c>
      <c r="L138" s="354">
        <v>0</v>
      </c>
      <c r="M138" s="343">
        <f t="shared" si="2"/>
        <v>0</v>
      </c>
    </row>
    <row r="139" spans="1:13" s="4" customFormat="1" ht="13.9" customHeight="1">
      <c r="A139" s="347"/>
      <c r="B139" s="345"/>
      <c r="C139" s="350"/>
      <c r="D139" s="350"/>
      <c r="E139" s="534" t="s">
        <v>85</v>
      </c>
      <c r="F139" s="535"/>
      <c r="G139" s="535"/>
      <c r="H139" s="535"/>
      <c r="I139" s="536"/>
      <c r="J139" s="354"/>
      <c r="K139" s="354" t="s">
        <v>100</v>
      </c>
      <c r="L139" s="354">
        <v>0</v>
      </c>
      <c r="M139" s="343">
        <f t="shared" si="2"/>
        <v>0</v>
      </c>
    </row>
    <row r="140" spans="1:13" s="4" customFormat="1" ht="13.9" customHeight="1" thickBot="1">
      <c r="A140" s="520"/>
      <c r="B140" s="521"/>
      <c r="C140" s="350"/>
      <c r="D140" s="350"/>
      <c r="E140" s="522" t="s">
        <v>369</v>
      </c>
      <c r="F140" s="523"/>
      <c r="G140" s="523"/>
      <c r="H140" s="523"/>
      <c r="I140" s="524"/>
      <c r="J140" s="354"/>
      <c r="K140" s="354" t="s">
        <v>100</v>
      </c>
      <c r="L140" s="354">
        <v>0</v>
      </c>
      <c r="M140" s="343">
        <f t="shared" si="2"/>
        <v>0</v>
      </c>
    </row>
    <row r="141" spans="1:13" s="4" customFormat="1" ht="13.9" customHeight="1" thickTop="1">
      <c r="A141" s="525" t="s">
        <v>136</v>
      </c>
      <c r="B141" s="526"/>
      <c r="C141" s="350"/>
      <c r="D141" s="350"/>
      <c r="E141" s="527" t="s">
        <v>372</v>
      </c>
      <c r="F141" s="528"/>
      <c r="G141" s="528"/>
      <c r="H141" s="528"/>
      <c r="I141" s="529"/>
      <c r="J141" s="354"/>
      <c r="K141" s="354" t="s">
        <v>100</v>
      </c>
      <c r="L141" s="354">
        <v>0</v>
      </c>
      <c r="M141" s="343">
        <f t="shared" si="2"/>
        <v>0</v>
      </c>
    </row>
    <row r="142" spans="1:13" s="4" customFormat="1" ht="13.9" customHeight="1">
      <c r="A142" s="530" t="s">
        <v>135</v>
      </c>
      <c r="B142" s="531"/>
      <c r="C142" s="350"/>
      <c r="D142" s="350"/>
      <c r="E142" s="471" t="s">
        <v>373</v>
      </c>
      <c r="F142" s="472"/>
      <c r="G142" s="472"/>
      <c r="H142" s="472"/>
      <c r="I142" s="473"/>
      <c r="J142" s="354"/>
      <c r="K142" s="354" t="s">
        <v>100</v>
      </c>
      <c r="L142" s="354">
        <v>0</v>
      </c>
      <c r="M142" s="343">
        <f t="shared" si="2"/>
        <v>0</v>
      </c>
    </row>
    <row r="143" spans="1:13" s="4" customFormat="1" ht="13.9" customHeight="1">
      <c r="A143" s="530"/>
      <c r="B143" s="531"/>
      <c r="C143" s="350"/>
      <c r="D143" s="350"/>
      <c r="E143" s="471" t="s">
        <v>374</v>
      </c>
      <c r="F143" s="472"/>
      <c r="G143" s="472"/>
      <c r="H143" s="472"/>
      <c r="I143" s="473"/>
      <c r="J143" s="354"/>
      <c r="K143" s="354" t="s">
        <v>100</v>
      </c>
      <c r="L143" s="354">
        <v>0</v>
      </c>
      <c r="M143" s="343">
        <f t="shared" si="2"/>
        <v>0</v>
      </c>
    </row>
    <row r="144" spans="1:13" s="4" customFormat="1" ht="16.149999999999999" customHeight="1">
      <c r="A144" s="532"/>
      <c r="B144" s="533"/>
      <c r="C144" s="350"/>
      <c r="D144" s="350"/>
      <c r="E144" s="471" t="s">
        <v>375</v>
      </c>
      <c r="F144" s="472"/>
      <c r="G144" s="472"/>
      <c r="H144" s="472"/>
      <c r="I144" s="473"/>
      <c r="J144" s="354"/>
      <c r="K144" s="354" t="s">
        <v>100</v>
      </c>
      <c r="L144" s="354">
        <v>0</v>
      </c>
      <c r="M144" s="343">
        <f t="shared" si="2"/>
        <v>0</v>
      </c>
    </row>
    <row r="145" spans="1:13" s="4" customFormat="1" ht="13.9" customHeight="1">
      <c r="A145" s="479" t="s">
        <v>137</v>
      </c>
      <c r="B145" s="480"/>
      <c r="C145" s="350"/>
      <c r="D145" s="350"/>
      <c r="E145" s="471" t="s">
        <v>355</v>
      </c>
      <c r="F145" s="472"/>
      <c r="G145" s="472"/>
      <c r="H145" s="472"/>
      <c r="I145" s="473"/>
      <c r="J145" s="354"/>
      <c r="K145" s="354" t="s">
        <v>100</v>
      </c>
      <c r="L145" s="354">
        <v>0</v>
      </c>
      <c r="M145" s="343">
        <f t="shared" si="2"/>
        <v>0</v>
      </c>
    </row>
    <row r="146" spans="1:13" s="4" customFormat="1" ht="13.9" customHeight="1">
      <c r="A146" s="469"/>
      <c r="B146" s="470"/>
      <c r="C146" s="350"/>
      <c r="D146" s="350"/>
      <c r="E146" s="471" t="s">
        <v>356</v>
      </c>
      <c r="F146" s="472"/>
      <c r="G146" s="472"/>
      <c r="H146" s="472"/>
      <c r="I146" s="473"/>
      <c r="J146" s="354"/>
      <c r="K146" s="354" t="s">
        <v>100</v>
      </c>
      <c r="L146" s="354">
        <v>0</v>
      </c>
      <c r="M146" s="343">
        <f t="shared" si="2"/>
        <v>0</v>
      </c>
    </row>
    <row r="147" spans="1:13" s="4" customFormat="1" ht="13.9" customHeight="1">
      <c r="A147" s="469"/>
      <c r="B147" s="470"/>
      <c r="C147" s="350"/>
      <c r="D147" s="350"/>
      <c r="E147" s="471" t="s">
        <v>86</v>
      </c>
      <c r="F147" s="472"/>
      <c r="G147" s="472"/>
      <c r="H147" s="472"/>
      <c r="I147" s="473"/>
      <c r="J147" s="354"/>
      <c r="K147" s="354" t="s">
        <v>100</v>
      </c>
      <c r="L147" s="354">
        <v>0</v>
      </c>
      <c r="M147" s="343">
        <f t="shared" si="2"/>
        <v>0</v>
      </c>
    </row>
    <row r="148" spans="1:13" s="4" customFormat="1" ht="13.9" customHeight="1">
      <c r="A148" s="469"/>
      <c r="B148" s="470"/>
      <c r="C148" s="350"/>
      <c r="D148" s="350"/>
      <c r="E148" s="471" t="s">
        <v>79</v>
      </c>
      <c r="F148" s="472"/>
      <c r="G148" s="472"/>
      <c r="H148" s="472"/>
      <c r="I148" s="473"/>
      <c r="J148" s="354"/>
      <c r="K148" s="354" t="s">
        <v>100</v>
      </c>
      <c r="L148" s="354">
        <v>0</v>
      </c>
      <c r="M148" s="343">
        <f t="shared" si="2"/>
        <v>0</v>
      </c>
    </row>
    <row r="149" spans="1:13" s="4" customFormat="1" ht="13.9" customHeight="1">
      <c r="A149" s="469"/>
      <c r="B149" s="470"/>
      <c r="C149" s="350"/>
      <c r="D149" s="350"/>
      <c r="E149" s="471" t="s">
        <v>80</v>
      </c>
      <c r="F149" s="472"/>
      <c r="G149" s="472"/>
      <c r="H149" s="472"/>
      <c r="I149" s="473"/>
      <c r="J149" s="354"/>
      <c r="K149" s="354" t="s">
        <v>100</v>
      </c>
      <c r="L149" s="354">
        <v>0</v>
      </c>
      <c r="M149" s="343">
        <f t="shared" si="2"/>
        <v>0</v>
      </c>
    </row>
    <row r="150" spans="1:13" s="4" customFormat="1" ht="13.9" customHeight="1">
      <c r="A150" s="469"/>
      <c r="B150" s="470"/>
      <c r="C150" s="350" t="s">
        <v>129</v>
      </c>
      <c r="D150" s="350" t="s">
        <v>129</v>
      </c>
      <c r="E150" s="471" t="s">
        <v>364</v>
      </c>
      <c r="F150" s="472"/>
      <c r="G150" s="472"/>
      <c r="H150" s="472"/>
      <c r="I150" s="473"/>
      <c r="J150" s="354"/>
      <c r="K150" s="354" t="s">
        <v>100</v>
      </c>
      <c r="L150" s="354">
        <v>0</v>
      </c>
      <c r="M150" s="343">
        <f t="shared" si="2"/>
        <v>0</v>
      </c>
    </row>
    <row r="151" spans="1:13" s="4" customFormat="1" ht="13.9" customHeight="1">
      <c r="A151" s="469"/>
      <c r="B151" s="470"/>
      <c r="C151" s="350" t="s">
        <v>129</v>
      </c>
      <c r="D151" s="350" t="s">
        <v>129</v>
      </c>
      <c r="E151" s="471" t="s">
        <v>87</v>
      </c>
      <c r="F151" s="472"/>
      <c r="G151" s="472"/>
      <c r="H151" s="472"/>
      <c r="I151" s="473"/>
      <c r="J151" s="354"/>
      <c r="K151" s="354" t="s">
        <v>100</v>
      </c>
      <c r="L151" s="354">
        <v>0</v>
      </c>
      <c r="M151" s="343">
        <f t="shared" si="2"/>
        <v>0</v>
      </c>
    </row>
    <row r="152" spans="1:13" s="4" customFormat="1" ht="13.9" customHeight="1">
      <c r="A152" s="469"/>
      <c r="B152" s="470"/>
      <c r="C152" s="350"/>
      <c r="D152" s="350"/>
      <c r="E152" s="471" t="s">
        <v>88</v>
      </c>
      <c r="F152" s="472"/>
      <c r="G152" s="472"/>
      <c r="H152" s="472"/>
      <c r="I152" s="473"/>
      <c r="J152" s="354"/>
      <c r="K152" s="354" t="s">
        <v>100</v>
      </c>
      <c r="L152" s="354">
        <v>0</v>
      </c>
      <c r="M152" s="343">
        <f t="shared" si="2"/>
        <v>0</v>
      </c>
    </row>
    <row r="153" spans="1:13" s="4" customFormat="1" ht="13.9" customHeight="1">
      <c r="A153" s="469"/>
      <c r="B153" s="470"/>
      <c r="C153" s="350"/>
      <c r="D153" s="350"/>
      <c r="E153" s="471" t="s">
        <v>89</v>
      </c>
      <c r="F153" s="472"/>
      <c r="G153" s="472"/>
      <c r="H153" s="472"/>
      <c r="I153" s="473"/>
      <c r="J153" s="354"/>
      <c r="K153" s="354" t="s">
        <v>100</v>
      </c>
      <c r="L153" s="354">
        <v>0</v>
      </c>
      <c r="M153" s="343">
        <f t="shared" si="2"/>
        <v>0</v>
      </c>
    </row>
    <row r="154" spans="1:13" s="4" customFormat="1" ht="13.9" customHeight="1">
      <c r="A154" s="347"/>
      <c r="B154" s="345"/>
      <c r="C154" s="350" t="s">
        <v>129</v>
      </c>
      <c r="D154" s="350" t="s">
        <v>129</v>
      </c>
      <c r="E154" s="294" t="s">
        <v>365</v>
      </c>
      <c r="F154" s="352"/>
      <c r="G154" s="352"/>
      <c r="H154" s="352"/>
      <c r="I154" s="353"/>
      <c r="J154" s="354"/>
      <c r="K154" s="354" t="s">
        <v>100</v>
      </c>
      <c r="L154" s="354">
        <v>0</v>
      </c>
      <c r="M154" s="343">
        <f t="shared" si="2"/>
        <v>0</v>
      </c>
    </row>
    <row r="155" spans="1:13" s="4" customFormat="1" ht="13.9" customHeight="1">
      <c r="A155" s="347"/>
      <c r="B155" s="345"/>
      <c r="C155" s="350"/>
      <c r="D155" s="350" t="s">
        <v>129</v>
      </c>
      <c r="E155" s="294" t="s">
        <v>368</v>
      </c>
      <c r="F155" s="352"/>
      <c r="G155" s="352"/>
      <c r="H155" s="352"/>
      <c r="I155" s="353"/>
      <c r="J155" s="354"/>
      <c r="K155" s="354" t="s">
        <v>100</v>
      </c>
      <c r="L155" s="354">
        <v>0</v>
      </c>
      <c r="M155" s="343">
        <f t="shared" si="2"/>
        <v>0</v>
      </c>
    </row>
    <row r="156" spans="1:13" s="4" customFormat="1" ht="13.9" customHeight="1">
      <c r="A156" s="347"/>
      <c r="B156" s="345"/>
      <c r="C156" s="350"/>
      <c r="D156" s="350" t="s">
        <v>129</v>
      </c>
      <c r="E156" s="294" t="s">
        <v>366</v>
      </c>
      <c r="F156" s="352"/>
      <c r="G156" s="352" t="s">
        <v>367</v>
      </c>
      <c r="H156" s="352"/>
      <c r="I156" s="353"/>
      <c r="J156" s="354"/>
      <c r="K156" s="354" t="s">
        <v>100</v>
      </c>
      <c r="L156" s="354">
        <v>0</v>
      </c>
      <c r="M156" s="343">
        <f t="shared" si="2"/>
        <v>0</v>
      </c>
    </row>
    <row r="157" spans="1:13" s="4" customFormat="1" ht="13.9" customHeight="1">
      <c r="A157" s="469"/>
      <c r="B157" s="470"/>
      <c r="C157" s="350"/>
      <c r="D157" s="350" t="s">
        <v>129</v>
      </c>
      <c r="E157" s="471" t="s">
        <v>90</v>
      </c>
      <c r="F157" s="472"/>
      <c r="G157" s="472"/>
      <c r="H157" s="472"/>
      <c r="I157" s="473"/>
      <c r="J157" s="354"/>
      <c r="K157" s="354" t="s">
        <v>100</v>
      </c>
      <c r="L157" s="354">
        <v>0</v>
      </c>
      <c r="M157" s="343">
        <f t="shared" si="2"/>
        <v>0</v>
      </c>
    </row>
    <row r="158" spans="1:13" s="4" customFormat="1" ht="13.9" customHeight="1" thickBot="1">
      <c r="A158" s="347"/>
      <c r="B158" s="345"/>
      <c r="C158" s="350"/>
      <c r="D158" s="350" t="s">
        <v>129</v>
      </c>
      <c r="E158" s="522" t="s">
        <v>357</v>
      </c>
      <c r="F158" s="523"/>
      <c r="G158" s="523"/>
      <c r="H158" s="523"/>
      <c r="I158" s="524"/>
      <c r="J158" s="354"/>
      <c r="K158" s="354" t="s">
        <v>100</v>
      </c>
      <c r="L158" s="354">
        <v>0</v>
      </c>
      <c r="M158" s="343">
        <f t="shared" si="2"/>
        <v>0</v>
      </c>
    </row>
    <row r="159" spans="1:13" s="4" customFormat="1" ht="13.9" customHeight="1" thickTop="1" thickBot="1">
      <c r="A159" s="520"/>
      <c r="B159" s="521"/>
      <c r="C159" s="350"/>
      <c r="D159" s="350" t="s">
        <v>129</v>
      </c>
      <c r="E159" s="522" t="s">
        <v>129</v>
      </c>
      <c r="F159" s="523"/>
      <c r="G159" s="523"/>
      <c r="H159" s="523"/>
      <c r="I159" s="524"/>
      <c r="J159" s="354"/>
      <c r="K159" s="354">
        <v>0</v>
      </c>
      <c r="L159" s="354">
        <v>0</v>
      </c>
      <c r="M159" s="343">
        <f t="shared" si="2"/>
        <v>0</v>
      </c>
    </row>
    <row r="160" spans="1:13" s="4" customFormat="1" ht="13.9" customHeight="1" thickTop="1">
      <c r="A160" s="377"/>
      <c r="B160" s="377"/>
      <c r="C160" s="378"/>
      <c r="D160" s="378"/>
      <c r="E160" s="378"/>
      <c r="F160" s="378"/>
      <c r="G160" s="378"/>
      <c r="H160" s="378"/>
      <c r="I160" s="378"/>
      <c r="J160" s="379"/>
      <c r="K160" s="379"/>
      <c r="L160" s="380"/>
      <c r="M160" s="381"/>
    </row>
    <row r="161" spans="1:18" ht="21.75" thickBot="1">
      <c r="A161" s="481" t="s">
        <v>33</v>
      </c>
      <c r="B161" s="481"/>
      <c r="C161" s="481"/>
      <c r="D161" s="481"/>
      <c r="E161" s="481"/>
      <c r="F161" s="481"/>
      <c r="G161" s="481"/>
      <c r="H161" s="481"/>
      <c r="I161" s="481"/>
      <c r="J161" s="481"/>
      <c r="K161" s="481"/>
      <c r="L161" s="481"/>
      <c r="M161" s="481"/>
    </row>
    <row r="162" spans="1:18" s="4" customFormat="1" ht="13.9" customHeight="1" thickBot="1">
      <c r="A162" s="482" t="s">
        <v>93</v>
      </c>
      <c r="B162" s="483"/>
      <c r="C162" s="374"/>
      <c r="D162" s="374"/>
      <c r="E162" s="483" t="s">
        <v>94</v>
      </c>
      <c r="F162" s="483"/>
      <c r="G162" s="483"/>
      <c r="H162" s="483"/>
      <c r="I162" s="483"/>
      <c r="J162" s="374" t="s">
        <v>18</v>
      </c>
      <c r="K162" s="374" t="s">
        <v>96</v>
      </c>
      <c r="L162" s="374" t="s">
        <v>9</v>
      </c>
      <c r="M162" s="375" t="s">
        <v>95</v>
      </c>
    </row>
    <row r="163" spans="1:18" s="4" customFormat="1" ht="13.9" customHeight="1">
      <c r="A163" s="469" t="s">
        <v>28</v>
      </c>
      <c r="B163" s="470"/>
      <c r="C163" s="350"/>
      <c r="D163" s="350"/>
      <c r="E163" s="474" t="s">
        <v>236</v>
      </c>
      <c r="F163" s="475"/>
      <c r="G163" s="475"/>
      <c r="H163" s="475"/>
      <c r="I163" s="476"/>
      <c r="J163" s="354"/>
      <c r="K163" s="354" t="s">
        <v>97</v>
      </c>
      <c r="L163" s="354">
        <v>0</v>
      </c>
      <c r="M163" s="343">
        <f>SUM(J163*L163)</f>
        <v>0</v>
      </c>
    </row>
    <row r="164" spans="1:18" s="4" customFormat="1" ht="13.9" customHeight="1">
      <c r="A164" s="347"/>
      <c r="B164" s="345"/>
      <c r="C164" s="350"/>
      <c r="D164" s="350"/>
      <c r="E164" s="351" t="s">
        <v>237</v>
      </c>
      <c r="F164" s="352"/>
      <c r="G164" s="352"/>
      <c r="H164" s="352"/>
      <c r="I164" s="353"/>
      <c r="J164" s="354"/>
      <c r="K164" s="354" t="s">
        <v>97</v>
      </c>
      <c r="L164" s="354">
        <v>0</v>
      </c>
      <c r="M164" s="343">
        <f t="shared" ref="M164:M198" si="3">SUM(J164*L164)</f>
        <v>0</v>
      </c>
    </row>
    <row r="165" spans="1:18" s="4" customFormat="1" ht="13.9" customHeight="1">
      <c r="A165" s="469"/>
      <c r="B165" s="470"/>
      <c r="C165" s="350"/>
      <c r="D165" s="350"/>
      <c r="E165" s="471" t="s">
        <v>304</v>
      </c>
      <c r="F165" s="472"/>
      <c r="G165" s="472"/>
      <c r="H165" s="472"/>
      <c r="I165" s="473"/>
      <c r="J165" s="354"/>
      <c r="K165" s="354" t="s">
        <v>100</v>
      </c>
      <c r="L165" s="354">
        <v>0</v>
      </c>
      <c r="M165" s="343">
        <f t="shared" si="3"/>
        <v>0</v>
      </c>
      <c r="P165" s="160"/>
      <c r="Q165" s="160"/>
      <c r="R165" s="160"/>
    </row>
    <row r="166" spans="1:18" s="4" customFormat="1" ht="13.9" customHeight="1">
      <c r="A166" s="347"/>
      <c r="B166" s="345"/>
      <c r="C166" s="350"/>
      <c r="D166" s="350"/>
      <c r="E166" s="471" t="s">
        <v>91</v>
      </c>
      <c r="F166" s="472"/>
      <c r="G166" s="472"/>
      <c r="H166" s="472"/>
      <c r="I166" s="473"/>
      <c r="J166" s="354"/>
      <c r="K166" s="354" t="s">
        <v>97</v>
      </c>
      <c r="L166" s="354">
        <v>0</v>
      </c>
      <c r="M166" s="343">
        <f t="shared" si="3"/>
        <v>0</v>
      </c>
      <c r="P166" s="160"/>
      <c r="Q166" s="160"/>
      <c r="R166" s="160"/>
    </row>
    <row r="167" spans="1:18" s="4" customFormat="1" ht="13.9" customHeight="1">
      <c r="A167" s="477"/>
      <c r="B167" s="478"/>
      <c r="C167" s="350"/>
      <c r="D167" s="350"/>
      <c r="E167" s="471" t="s">
        <v>369</v>
      </c>
      <c r="F167" s="472"/>
      <c r="G167" s="472"/>
      <c r="H167" s="472"/>
      <c r="I167" s="473"/>
      <c r="J167" s="354"/>
      <c r="K167" s="354" t="s">
        <v>129</v>
      </c>
      <c r="L167" s="354">
        <v>0</v>
      </c>
      <c r="M167" s="343">
        <f t="shared" si="3"/>
        <v>0</v>
      </c>
    </row>
    <row r="168" spans="1:18" s="4" customFormat="1" ht="13.9" customHeight="1">
      <c r="A168" s="479" t="s">
        <v>29</v>
      </c>
      <c r="B168" s="480"/>
      <c r="C168" s="350"/>
      <c r="D168" s="350"/>
      <c r="E168" s="471" t="s">
        <v>92</v>
      </c>
      <c r="F168" s="472"/>
      <c r="G168" s="472"/>
      <c r="H168" s="472"/>
      <c r="I168" s="473"/>
      <c r="J168" s="354"/>
      <c r="K168" s="354" t="s">
        <v>97</v>
      </c>
      <c r="L168" s="354">
        <v>0</v>
      </c>
      <c r="M168" s="343">
        <f t="shared" si="3"/>
        <v>0</v>
      </c>
    </row>
    <row r="169" spans="1:18" s="4" customFormat="1" ht="13.9" customHeight="1">
      <c r="A169" s="347"/>
      <c r="B169" s="345"/>
      <c r="C169" s="350"/>
      <c r="D169" s="350"/>
      <c r="E169" s="471" t="s">
        <v>38</v>
      </c>
      <c r="F169" s="472"/>
      <c r="G169" s="472"/>
      <c r="H169" s="472"/>
      <c r="I169" s="473"/>
      <c r="J169" s="354"/>
      <c r="K169" s="354" t="s">
        <v>97</v>
      </c>
      <c r="L169" s="354">
        <v>0</v>
      </c>
      <c r="M169" s="343">
        <f t="shared" si="3"/>
        <v>0</v>
      </c>
    </row>
    <row r="170" spans="1:18" s="4" customFormat="1" ht="13.9" customHeight="1">
      <c r="A170" s="477"/>
      <c r="B170" s="478"/>
      <c r="C170" s="350"/>
      <c r="D170" s="350"/>
      <c r="E170" s="471" t="s">
        <v>369</v>
      </c>
      <c r="F170" s="472"/>
      <c r="G170" s="472"/>
      <c r="H170" s="472"/>
      <c r="I170" s="473"/>
      <c r="J170" s="354"/>
      <c r="K170" s="354" t="s">
        <v>97</v>
      </c>
      <c r="L170" s="354">
        <v>0</v>
      </c>
      <c r="M170" s="343">
        <f t="shared" si="3"/>
        <v>0</v>
      </c>
    </row>
    <row r="171" spans="1:18" s="4" customFormat="1" ht="13.9" customHeight="1">
      <c r="A171" s="479" t="s">
        <v>30</v>
      </c>
      <c r="B171" s="480"/>
      <c r="C171" s="350"/>
      <c r="D171" s="350"/>
      <c r="E171" s="471" t="s">
        <v>10</v>
      </c>
      <c r="F171" s="472"/>
      <c r="G171" s="472"/>
      <c r="H171" s="472"/>
      <c r="I171" s="473"/>
      <c r="J171" s="354"/>
      <c r="K171" s="354" t="s">
        <v>97</v>
      </c>
      <c r="L171" s="354">
        <v>0</v>
      </c>
      <c r="M171" s="343">
        <f t="shared" si="3"/>
        <v>0</v>
      </c>
    </row>
    <row r="172" spans="1:18" s="4" customFormat="1" ht="13.9" customHeight="1">
      <c r="A172" s="469"/>
      <c r="B172" s="470"/>
      <c r="C172" s="350"/>
      <c r="D172" s="350"/>
      <c r="E172" s="471" t="s">
        <v>39</v>
      </c>
      <c r="F172" s="472"/>
      <c r="G172" s="472"/>
      <c r="H172" s="472"/>
      <c r="I172" s="473"/>
      <c r="J172" s="354"/>
      <c r="K172" s="354" t="s">
        <v>97</v>
      </c>
      <c r="L172" s="354">
        <v>0</v>
      </c>
      <c r="M172" s="343">
        <f t="shared" si="3"/>
        <v>0</v>
      </c>
    </row>
    <row r="173" spans="1:18" s="4" customFormat="1" ht="13.9" customHeight="1">
      <c r="A173" s="469"/>
      <c r="B173" s="470"/>
      <c r="C173" s="350"/>
      <c r="D173" s="350"/>
      <c r="E173" s="471" t="s">
        <v>40</v>
      </c>
      <c r="F173" s="472"/>
      <c r="G173" s="472"/>
      <c r="H173" s="472"/>
      <c r="I173" s="473"/>
      <c r="J173" s="354"/>
      <c r="K173" s="354" t="s">
        <v>97</v>
      </c>
      <c r="L173" s="354">
        <v>0</v>
      </c>
      <c r="M173" s="343">
        <f t="shared" si="3"/>
        <v>0</v>
      </c>
    </row>
    <row r="174" spans="1:18" s="4" customFormat="1" ht="13.9" customHeight="1">
      <c r="A174" s="469"/>
      <c r="B174" s="470"/>
      <c r="C174" s="350"/>
      <c r="D174" s="350"/>
      <c r="E174" s="471" t="s">
        <v>41</v>
      </c>
      <c r="F174" s="472"/>
      <c r="G174" s="472"/>
      <c r="H174" s="472"/>
      <c r="I174" s="473"/>
      <c r="J174" s="354"/>
      <c r="K174" s="354" t="s">
        <v>97</v>
      </c>
      <c r="L174" s="354">
        <v>0</v>
      </c>
      <c r="M174" s="343">
        <f t="shared" si="3"/>
        <v>0</v>
      </c>
    </row>
    <row r="175" spans="1:18" s="4" customFormat="1" ht="13.9" customHeight="1">
      <c r="A175" s="347"/>
      <c r="B175" s="345"/>
      <c r="C175" s="350"/>
      <c r="D175" s="350"/>
      <c r="E175" s="471" t="s">
        <v>42</v>
      </c>
      <c r="F175" s="472"/>
      <c r="G175" s="472"/>
      <c r="H175" s="472"/>
      <c r="I175" s="473"/>
      <c r="J175" s="354"/>
      <c r="K175" s="354" t="s">
        <v>100</v>
      </c>
      <c r="L175" s="354">
        <v>0</v>
      </c>
      <c r="M175" s="343">
        <f t="shared" si="3"/>
        <v>0</v>
      </c>
    </row>
    <row r="176" spans="1:18" s="4" customFormat="1" ht="13.9" customHeight="1">
      <c r="A176" s="347"/>
      <c r="B176" s="345"/>
      <c r="C176" s="350"/>
      <c r="D176" s="350"/>
      <c r="E176" s="471" t="s">
        <v>305</v>
      </c>
      <c r="F176" s="472"/>
      <c r="G176" s="472"/>
      <c r="H176" s="472"/>
      <c r="I176" s="473"/>
      <c r="J176" s="354"/>
      <c r="K176" s="354" t="s">
        <v>97</v>
      </c>
      <c r="L176" s="354">
        <v>0</v>
      </c>
      <c r="M176" s="343">
        <f t="shared" si="3"/>
        <v>0</v>
      </c>
    </row>
    <row r="177" spans="1:13" s="4" customFormat="1" ht="13.9" customHeight="1">
      <c r="A177" s="477"/>
      <c r="B177" s="478"/>
      <c r="C177" s="350"/>
      <c r="D177" s="350"/>
      <c r="E177" s="471" t="s">
        <v>369</v>
      </c>
      <c r="F177" s="472"/>
      <c r="G177" s="472"/>
      <c r="H177" s="472"/>
      <c r="I177" s="473"/>
      <c r="J177" s="354"/>
      <c r="K177" s="354" t="s">
        <v>97</v>
      </c>
      <c r="L177" s="354">
        <v>0</v>
      </c>
      <c r="M177" s="343">
        <f t="shared" si="3"/>
        <v>0</v>
      </c>
    </row>
    <row r="178" spans="1:13" s="4" customFormat="1" ht="13.9" customHeight="1">
      <c r="A178" s="347" t="s">
        <v>376</v>
      </c>
      <c r="B178" s="345"/>
      <c r="C178" s="350"/>
      <c r="D178" s="350"/>
      <c r="E178" s="471" t="s">
        <v>354</v>
      </c>
      <c r="F178" s="472"/>
      <c r="G178" s="472"/>
      <c r="H178" s="472"/>
      <c r="I178" s="473"/>
      <c r="J178" s="354"/>
      <c r="K178" s="354" t="s">
        <v>100</v>
      </c>
      <c r="L178" s="354">
        <v>0</v>
      </c>
      <c r="M178" s="343">
        <f t="shared" si="3"/>
        <v>0</v>
      </c>
    </row>
    <row r="179" spans="1:13" s="4" customFormat="1" ht="13.9" customHeight="1">
      <c r="A179" s="347"/>
      <c r="B179" s="345"/>
      <c r="C179" s="350"/>
      <c r="D179" s="350"/>
      <c r="E179" s="471" t="s">
        <v>377</v>
      </c>
      <c r="F179" s="472"/>
      <c r="G179" s="472"/>
      <c r="H179" s="472"/>
      <c r="I179" s="473"/>
      <c r="J179" s="354"/>
      <c r="K179" s="354" t="s">
        <v>100</v>
      </c>
      <c r="L179" s="354">
        <v>0</v>
      </c>
      <c r="M179" s="343">
        <f t="shared" si="3"/>
        <v>0</v>
      </c>
    </row>
    <row r="180" spans="1:13" s="4" customFormat="1" ht="13.9" customHeight="1">
      <c r="A180" s="347"/>
      <c r="B180" s="345"/>
      <c r="C180" s="350"/>
      <c r="D180" s="350"/>
      <c r="E180" s="471" t="s">
        <v>369</v>
      </c>
      <c r="F180" s="472"/>
      <c r="G180" s="472"/>
      <c r="H180" s="472"/>
      <c r="I180" s="473"/>
      <c r="J180" s="354"/>
      <c r="K180" s="354" t="s">
        <v>100</v>
      </c>
      <c r="L180" s="354">
        <v>0</v>
      </c>
      <c r="M180" s="343">
        <f t="shared" si="3"/>
        <v>0</v>
      </c>
    </row>
    <row r="181" spans="1:13" s="4" customFormat="1" ht="13.9" customHeight="1">
      <c r="A181" s="479" t="s">
        <v>31</v>
      </c>
      <c r="B181" s="480"/>
      <c r="C181" s="350"/>
      <c r="D181" s="350"/>
      <c r="E181" s="351" t="s">
        <v>335</v>
      </c>
      <c r="F181" s="352"/>
      <c r="G181" s="352"/>
      <c r="H181" s="352"/>
      <c r="I181" s="353"/>
      <c r="J181" s="354"/>
      <c r="K181" s="354" t="s">
        <v>100</v>
      </c>
      <c r="L181" s="354">
        <v>0</v>
      </c>
      <c r="M181" s="343">
        <f t="shared" si="3"/>
        <v>0</v>
      </c>
    </row>
    <row r="182" spans="1:13" s="4" customFormat="1" ht="13.9" customHeight="1">
      <c r="A182" s="469"/>
      <c r="B182" s="470"/>
      <c r="C182" s="350"/>
      <c r="D182" s="350"/>
      <c r="E182" s="351" t="s">
        <v>345</v>
      </c>
      <c r="F182" s="352"/>
      <c r="G182" s="352"/>
      <c r="H182" s="352"/>
      <c r="I182" s="353"/>
      <c r="J182" s="354"/>
      <c r="K182" s="354" t="s">
        <v>100</v>
      </c>
      <c r="L182" s="354">
        <v>0</v>
      </c>
      <c r="M182" s="343">
        <f t="shared" si="3"/>
        <v>0</v>
      </c>
    </row>
    <row r="183" spans="1:13" s="4" customFormat="1" ht="13.9" customHeight="1">
      <c r="A183" s="469"/>
      <c r="B183" s="470"/>
      <c r="C183" s="350"/>
      <c r="D183" s="350"/>
      <c r="E183" s="351" t="s">
        <v>43</v>
      </c>
      <c r="F183" s="352"/>
      <c r="G183" s="352"/>
      <c r="H183" s="352"/>
      <c r="I183" s="353"/>
      <c r="J183" s="354"/>
      <c r="K183" s="354" t="s">
        <v>100</v>
      </c>
      <c r="L183" s="354">
        <v>0</v>
      </c>
      <c r="M183" s="343">
        <f t="shared" si="3"/>
        <v>0</v>
      </c>
    </row>
    <row r="184" spans="1:13" s="4" customFormat="1" ht="13.9" customHeight="1">
      <c r="A184" s="469"/>
      <c r="B184" s="470"/>
      <c r="C184" s="350"/>
      <c r="D184" s="350"/>
      <c r="E184" s="351" t="s">
        <v>44</v>
      </c>
      <c r="F184" s="352"/>
      <c r="G184" s="352"/>
      <c r="H184" s="352"/>
      <c r="I184" s="353"/>
      <c r="J184" s="354"/>
      <c r="K184" s="354" t="s">
        <v>100</v>
      </c>
      <c r="L184" s="354">
        <v>0</v>
      </c>
      <c r="M184" s="343">
        <f t="shared" si="3"/>
        <v>0</v>
      </c>
    </row>
    <row r="185" spans="1:13" s="4" customFormat="1" ht="13.9" customHeight="1">
      <c r="A185" s="469"/>
      <c r="B185" s="470"/>
      <c r="C185" s="350"/>
      <c r="D185" s="350"/>
      <c r="E185" s="294" t="s">
        <v>346</v>
      </c>
      <c r="F185" s="295"/>
      <c r="G185" s="295"/>
      <c r="H185" s="295"/>
      <c r="I185" s="296"/>
      <c r="J185" s="354"/>
      <c r="K185" s="354" t="s">
        <v>100</v>
      </c>
      <c r="L185" s="354">
        <v>0</v>
      </c>
      <c r="M185" s="343">
        <f t="shared" si="3"/>
        <v>0</v>
      </c>
    </row>
    <row r="186" spans="1:13" s="4" customFormat="1" ht="13.9" customHeight="1">
      <c r="A186" s="347"/>
      <c r="B186" s="345"/>
      <c r="C186" s="350"/>
      <c r="D186" s="350"/>
      <c r="E186" s="351" t="s">
        <v>45</v>
      </c>
      <c r="F186" s="352"/>
      <c r="G186" s="352"/>
      <c r="H186" s="352"/>
      <c r="I186" s="353"/>
      <c r="J186" s="354"/>
      <c r="K186" s="354" t="s">
        <v>100</v>
      </c>
      <c r="L186" s="354">
        <v>0</v>
      </c>
      <c r="M186" s="343">
        <f t="shared" si="3"/>
        <v>0</v>
      </c>
    </row>
    <row r="187" spans="1:13" s="4" customFormat="1" ht="13.9" customHeight="1">
      <c r="A187" s="469"/>
      <c r="B187" s="470"/>
      <c r="C187" s="350"/>
      <c r="D187" s="350"/>
      <c r="E187" s="351" t="s">
        <v>46</v>
      </c>
      <c r="F187" s="352"/>
      <c r="G187" s="352"/>
      <c r="H187" s="352"/>
      <c r="I187" s="353"/>
      <c r="J187" s="354"/>
      <c r="K187" s="354" t="s">
        <v>100</v>
      </c>
      <c r="L187" s="354">
        <v>0</v>
      </c>
      <c r="M187" s="343">
        <f t="shared" si="3"/>
        <v>0</v>
      </c>
    </row>
    <row r="188" spans="1:13" s="4" customFormat="1" ht="13.9" customHeight="1">
      <c r="A188" s="469"/>
      <c r="B188" s="470"/>
      <c r="C188" s="350"/>
      <c r="D188" s="350"/>
      <c r="E188" s="351" t="s">
        <v>47</v>
      </c>
      <c r="F188" s="352"/>
      <c r="G188" s="352"/>
      <c r="H188" s="352"/>
      <c r="I188" s="353"/>
      <c r="J188" s="354"/>
      <c r="K188" s="354" t="s">
        <v>102</v>
      </c>
      <c r="L188" s="354">
        <v>0</v>
      </c>
      <c r="M188" s="343">
        <f t="shared" si="3"/>
        <v>0</v>
      </c>
    </row>
    <row r="189" spans="1:13" s="4" customFormat="1" ht="13.9" customHeight="1">
      <c r="A189" s="469"/>
      <c r="B189" s="470"/>
      <c r="C189" s="350">
        <v>0</v>
      </c>
      <c r="D189" s="350">
        <v>0</v>
      </c>
      <c r="E189" s="471" t="s">
        <v>353</v>
      </c>
      <c r="F189" s="472"/>
      <c r="G189" s="472"/>
      <c r="H189" s="472"/>
      <c r="I189" s="473"/>
      <c r="J189" s="354"/>
      <c r="K189" s="354" t="s">
        <v>102</v>
      </c>
      <c r="L189" s="354">
        <v>0</v>
      </c>
      <c r="M189" s="343">
        <f t="shared" si="3"/>
        <v>0</v>
      </c>
    </row>
    <row r="190" spans="1:13" s="4" customFormat="1" ht="13.9" customHeight="1">
      <c r="A190" s="469"/>
      <c r="B190" s="470"/>
      <c r="C190" s="350"/>
      <c r="D190" s="350"/>
      <c r="E190" s="471" t="s">
        <v>369</v>
      </c>
      <c r="F190" s="472"/>
      <c r="G190" s="472"/>
      <c r="H190" s="472"/>
      <c r="I190" s="473"/>
      <c r="J190" s="354"/>
      <c r="K190" s="354" t="s">
        <v>102</v>
      </c>
      <c r="L190" s="354">
        <v>0</v>
      </c>
      <c r="M190" s="343">
        <f t="shared" si="3"/>
        <v>0</v>
      </c>
    </row>
    <row r="191" spans="1:13" s="4" customFormat="1" ht="13.9" customHeight="1">
      <c r="A191" s="479" t="s">
        <v>126</v>
      </c>
      <c r="B191" s="480"/>
      <c r="C191" s="350"/>
      <c r="D191" s="350"/>
      <c r="E191" s="471" t="s">
        <v>48</v>
      </c>
      <c r="F191" s="472"/>
      <c r="G191" s="472"/>
      <c r="H191" s="472"/>
      <c r="I191" s="473"/>
      <c r="J191" s="354"/>
      <c r="K191" s="354" t="s">
        <v>102</v>
      </c>
      <c r="L191" s="354">
        <v>0</v>
      </c>
      <c r="M191" s="343">
        <f t="shared" si="3"/>
        <v>0</v>
      </c>
    </row>
    <row r="192" spans="1:13" s="4" customFormat="1" ht="13.9" customHeight="1">
      <c r="A192" s="484" t="s">
        <v>238</v>
      </c>
      <c r="B192" s="485"/>
      <c r="C192" s="350"/>
      <c r="D192" s="350"/>
      <c r="E192" s="471" t="s">
        <v>49</v>
      </c>
      <c r="F192" s="472"/>
      <c r="G192" s="472"/>
      <c r="H192" s="472"/>
      <c r="I192" s="473"/>
      <c r="J192" s="354"/>
      <c r="K192" s="354" t="s">
        <v>102</v>
      </c>
      <c r="L192" s="354">
        <v>0</v>
      </c>
      <c r="M192" s="343">
        <f t="shared" si="3"/>
        <v>0</v>
      </c>
    </row>
    <row r="193" spans="1:13" s="4" customFormat="1" ht="13.9" customHeight="1">
      <c r="A193" s="484"/>
      <c r="B193" s="485"/>
      <c r="C193" s="350"/>
      <c r="D193" s="350"/>
      <c r="E193" s="471" t="s">
        <v>50</v>
      </c>
      <c r="F193" s="472"/>
      <c r="G193" s="472"/>
      <c r="H193" s="472"/>
      <c r="I193" s="473"/>
      <c r="J193" s="354"/>
      <c r="K193" s="354" t="s">
        <v>102</v>
      </c>
      <c r="L193" s="354">
        <v>0</v>
      </c>
      <c r="M193" s="343">
        <f t="shared" si="3"/>
        <v>0</v>
      </c>
    </row>
    <row r="194" spans="1:13" s="4" customFormat="1" ht="13.9" customHeight="1">
      <c r="A194" s="469"/>
      <c r="B194" s="470"/>
      <c r="C194" s="350"/>
      <c r="D194" s="350"/>
      <c r="E194" s="471" t="s">
        <v>51</v>
      </c>
      <c r="F194" s="472"/>
      <c r="G194" s="472"/>
      <c r="H194" s="472"/>
      <c r="I194" s="473"/>
      <c r="J194" s="354"/>
      <c r="K194" s="354" t="s">
        <v>97</v>
      </c>
      <c r="L194" s="354">
        <v>0</v>
      </c>
      <c r="M194" s="343">
        <f t="shared" si="3"/>
        <v>0</v>
      </c>
    </row>
    <row r="195" spans="1:13" s="4" customFormat="1" ht="13.9" customHeight="1">
      <c r="A195" s="469"/>
      <c r="B195" s="470"/>
      <c r="C195" s="350"/>
      <c r="D195" s="350"/>
      <c r="E195" s="471" t="s">
        <v>52</v>
      </c>
      <c r="F195" s="472"/>
      <c r="G195" s="472"/>
      <c r="H195" s="472"/>
      <c r="I195" s="473"/>
      <c r="J195" s="354"/>
      <c r="K195" s="354" t="s">
        <v>100</v>
      </c>
      <c r="L195" s="354">
        <v>0</v>
      </c>
      <c r="M195" s="343">
        <f t="shared" si="3"/>
        <v>0</v>
      </c>
    </row>
    <row r="196" spans="1:13" s="4" customFormat="1" ht="13.9" customHeight="1">
      <c r="A196" s="469"/>
      <c r="B196" s="470"/>
      <c r="C196" s="350"/>
      <c r="D196" s="350"/>
      <c r="E196" s="471" t="s">
        <v>53</v>
      </c>
      <c r="F196" s="472"/>
      <c r="G196" s="472"/>
      <c r="H196" s="472"/>
      <c r="I196" s="473"/>
      <c r="J196" s="354"/>
      <c r="K196" s="354" t="s">
        <v>100</v>
      </c>
      <c r="L196" s="354">
        <v>0</v>
      </c>
      <c r="M196" s="343">
        <f t="shared" si="3"/>
        <v>0</v>
      </c>
    </row>
    <row r="197" spans="1:13" s="4" customFormat="1" ht="13.9" customHeight="1">
      <c r="A197" s="469"/>
      <c r="B197" s="470"/>
      <c r="C197" s="350"/>
      <c r="D197" s="350"/>
      <c r="E197" s="471" t="s">
        <v>54</v>
      </c>
      <c r="F197" s="472"/>
      <c r="G197" s="472"/>
      <c r="H197" s="472"/>
      <c r="I197" s="473"/>
      <c r="J197" s="354"/>
      <c r="K197" s="354" t="s">
        <v>100</v>
      </c>
      <c r="L197" s="354">
        <v>0</v>
      </c>
      <c r="M197" s="343">
        <f t="shared" si="3"/>
        <v>0</v>
      </c>
    </row>
    <row r="198" spans="1:13" s="4" customFormat="1" ht="13.9" customHeight="1">
      <c r="A198" s="477"/>
      <c r="B198" s="478"/>
      <c r="C198" s="350"/>
      <c r="D198" s="350"/>
      <c r="E198" s="471" t="s">
        <v>11</v>
      </c>
      <c r="F198" s="472"/>
      <c r="G198" s="472"/>
      <c r="H198" s="472"/>
      <c r="I198" s="473"/>
      <c r="J198" s="354"/>
      <c r="K198" s="354" t="s">
        <v>100</v>
      </c>
      <c r="L198" s="354">
        <v>0</v>
      </c>
      <c r="M198" s="343">
        <f t="shared" si="3"/>
        <v>0</v>
      </c>
    </row>
    <row r="199" spans="1:13">
      <c r="A199" s="363"/>
      <c r="B199" s="363"/>
      <c r="C199" s="364"/>
      <c r="D199" s="364"/>
      <c r="E199" s="363"/>
      <c r="F199" s="364"/>
      <c r="G199" s="364"/>
      <c r="H199" s="365"/>
      <c r="I199" s="364"/>
      <c r="J199" s="382"/>
      <c r="K199" s="364"/>
      <c r="L199" s="364"/>
      <c r="M199" s="364"/>
    </row>
    <row r="200" spans="1:13">
      <c r="A200" s="518" t="s">
        <v>36</v>
      </c>
      <c r="B200" s="518"/>
      <c r="C200" s="518"/>
      <c r="D200" s="518"/>
      <c r="E200" s="518"/>
      <c r="F200" s="518"/>
      <c r="G200" s="518"/>
      <c r="H200" s="518"/>
      <c r="I200" s="518"/>
      <c r="J200" s="518"/>
      <c r="K200" s="518"/>
      <c r="L200" s="518"/>
      <c r="M200" s="518"/>
    </row>
    <row r="201" spans="1:13">
      <c r="A201" s="519"/>
      <c r="B201" s="519"/>
      <c r="C201" s="519"/>
      <c r="D201" s="519"/>
      <c r="E201" s="519"/>
      <c r="F201" s="519"/>
      <c r="G201" s="519"/>
      <c r="H201" s="519"/>
      <c r="I201" s="519"/>
      <c r="J201" s="519"/>
      <c r="K201" s="519"/>
      <c r="L201" s="519"/>
      <c r="M201" s="519"/>
    </row>
    <row r="202" spans="1:13">
      <c r="A202" s="517"/>
      <c r="B202" s="517"/>
      <c r="C202" s="517"/>
      <c r="D202" s="517"/>
      <c r="E202" s="517"/>
      <c r="F202" s="517"/>
      <c r="G202" s="517"/>
      <c r="H202" s="517"/>
      <c r="I202" s="517"/>
      <c r="J202" s="517"/>
      <c r="K202" s="517"/>
      <c r="L202" s="517"/>
      <c r="M202" s="517"/>
    </row>
    <row r="203" spans="1:13">
      <c r="A203" s="517"/>
      <c r="B203" s="517"/>
      <c r="C203" s="517"/>
      <c r="D203" s="517"/>
      <c r="E203" s="517"/>
      <c r="F203" s="517"/>
      <c r="G203" s="517"/>
      <c r="H203" s="517"/>
      <c r="I203" s="517"/>
      <c r="J203" s="517"/>
      <c r="K203" s="517"/>
      <c r="L203" s="517"/>
      <c r="M203" s="517"/>
    </row>
    <row r="204" spans="1:13">
      <c r="A204" s="517"/>
      <c r="B204" s="517"/>
      <c r="C204" s="517"/>
      <c r="D204" s="517"/>
      <c r="E204" s="517"/>
      <c r="F204" s="517"/>
      <c r="G204" s="517"/>
      <c r="H204" s="517"/>
      <c r="I204" s="517"/>
      <c r="J204" s="517"/>
      <c r="K204" s="517"/>
      <c r="L204" s="517"/>
      <c r="M204" s="517"/>
    </row>
    <row r="205" spans="1:13">
      <c r="A205" s="517"/>
      <c r="B205" s="517"/>
      <c r="C205" s="517"/>
      <c r="D205" s="517"/>
      <c r="E205" s="517"/>
      <c r="F205" s="517"/>
      <c r="G205" s="517"/>
      <c r="H205" s="517"/>
      <c r="I205" s="517"/>
      <c r="J205" s="517"/>
      <c r="K205" s="517"/>
      <c r="L205" s="517"/>
      <c r="M205" s="517"/>
    </row>
    <row r="206" spans="1:13">
      <c r="A206" s="517"/>
      <c r="B206" s="517"/>
      <c r="C206" s="517"/>
      <c r="D206" s="517"/>
      <c r="E206" s="517"/>
      <c r="F206" s="517"/>
      <c r="G206" s="517"/>
      <c r="H206" s="517"/>
      <c r="I206" s="517"/>
      <c r="J206" s="517"/>
      <c r="K206" s="517"/>
      <c r="L206" s="517"/>
      <c r="M206" s="517"/>
    </row>
    <row r="207" spans="1:13" s="4" customFormat="1" ht="12.75">
      <c r="A207" s="383"/>
      <c r="B207" s="383"/>
      <c r="C207" s="383"/>
      <c r="D207" s="383"/>
      <c r="E207" s="383"/>
      <c r="F207" s="383"/>
      <c r="G207" s="383"/>
      <c r="H207" s="383"/>
      <c r="I207" s="383"/>
      <c r="J207" s="384"/>
      <c r="K207" s="383"/>
      <c r="L207" s="383"/>
      <c r="M207" s="383"/>
    </row>
    <row r="208" spans="1:13" s="4" customFormat="1" ht="12.75">
      <c r="A208" s="378"/>
      <c r="B208" s="378"/>
      <c r="C208" s="378"/>
      <c r="D208" s="378"/>
      <c r="E208" s="378"/>
      <c r="F208" s="378"/>
      <c r="G208" s="378"/>
      <c r="H208" s="378"/>
      <c r="I208" s="378"/>
      <c r="J208" s="379"/>
      <c r="K208" s="378"/>
      <c r="L208" s="378"/>
      <c r="M208" s="378"/>
    </row>
    <row r="209" spans="1:13" ht="21.75" thickBot="1">
      <c r="A209" s="481" t="s">
        <v>37</v>
      </c>
      <c r="B209" s="481"/>
      <c r="C209" s="481"/>
      <c r="D209" s="481"/>
      <c r="E209" s="481"/>
      <c r="F209" s="481"/>
      <c r="G209" s="481"/>
      <c r="H209" s="481"/>
      <c r="I209" s="481"/>
      <c r="J209" s="481"/>
      <c r="K209" s="481"/>
      <c r="L209" s="481"/>
      <c r="M209" s="481"/>
    </row>
    <row r="210" spans="1:13" s="4" customFormat="1" ht="13.9" customHeight="1" thickBot="1">
      <c r="A210" s="482" t="s">
        <v>93</v>
      </c>
      <c r="B210" s="483"/>
      <c r="C210" s="374"/>
      <c r="D210" s="374"/>
      <c r="E210" s="483" t="s">
        <v>94</v>
      </c>
      <c r="F210" s="483"/>
      <c r="G210" s="483"/>
      <c r="H210" s="483"/>
      <c r="I210" s="483"/>
      <c r="J210" s="374" t="s">
        <v>18</v>
      </c>
      <c r="K210" s="374" t="s">
        <v>96</v>
      </c>
      <c r="L210" s="374" t="s">
        <v>9</v>
      </c>
      <c r="M210" s="375" t="s">
        <v>95</v>
      </c>
    </row>
    <row r="211" spans="1:13" s="4" customFormat="1" ht="12.75">
      <c r="A211" s="469" t="s">
        <v>14</v>
      </c>
      <c r="B211" s="470"/>
      <c r="C211" s="350"/>
      <c r="D211" s="350"/>
      <c r="E211" s="474" t="s">
        <v>342</v>
      </c>
      <c r="F211" s="475"/>
      <c r="G211" s="475"/>
      <c r="H211" s="475"/>
      <c r="I211" s="476"/>
      <c r="J211" s="354"/>
      <c r="K211" s="354" t="s">
        <v>100</v>
      </c>
      <c r="L211" s="354">
        <v>0</v>
      </c>
      <c r="M211" s="343">
        <f>SUM(J211*L211)</f>
        <v>0</v>
      </c>
    </row>
    <row r="212" spans="1:13" s="4" customFormat="1" ht="12.75">
      <c r="A212" s="515"/>
      <c r="B212" s="516"/>
      <c r="C212" s="350"/>
      <c r="D212" s="350"/>
      <c r="E212" s="471" t="s">
        <v>343</v>
      </c>
      <c r="F212" s="472"/>
      <c r="G212" s="472"/>
      <c r="H212" s="472"/>
      <c r="I212" s="473"/>
      <c r="J212" s="354"/>
      <c r="K212" s="354" t="s">
        <v>100</v>
      </c>
      <c r="L212" s="354">
        <v>0</v>
      </c>
      <c r="M212" s="343">
        <f t="shared" ref="M212:M227" si="4">SUM(J212*L212)</f>
        <v>0</v>
      </c>
    </row>
    <row r="213" spans="1:13" s="4" customFormat="1" ht="12.75">
      <c r="A213" s="469"/>
      <c r="B213" s="470"/>
      <c r="C213" s="350"/>
      <c r="D213" s="350"/>
      <c r="E213" s="471" t="s">
        <v>55</v>
      </c>
      <c r="F213" s="472"/>
      <c r="G213" s="472"/>
      <c r="H213" s="472"/>
      <c r="I213" s="473"/>
      <c r="J213" s="354"/>
      <c r="K213" s="354" t="s">
        <v>100</v>
      </c>
      <c r="L213" s="354">
        <v>0</v>
      </c>
      <c r="M213" s="343">
        <f t="shared" si="4"/>
        <v>0</v>
      </c>
    </row>
    <row r="214" spans="1:13" s="4" customFormat="1" ht="12.75">
      <c r="A214" s="347"/>
      <c r="B214" s="345"/>
      <c r="C214" s="350"/>
      <c r="D214" s="350"/>
      <c r="E214" s="554" t="s">
        <v>349</v>
      </c>
      <c r="F214" s="555"/>
      <c r="G214" s="555"/>
      <c r="H214" s="555"/>
      <c r="I214" s="556"/>
      <c r="J214" s="354"/>
      <c r="K214" s="354" t="s">
        <v>100</v>
      </c>
      <c r="L214" s="354">
        <v>0</v>
      </c>
      <c r="M214" s="343">
        <f t="shared" si="4"/>
        <v>0</v>
      </c>
    </row>
    <row r="215" spans="1:13" s="4" customFormat="1" ht="12.75">
      <c r="A215" s="347"/>
      <c r="B215" s="345"/>
      <c r="C215" s="350"/>
      <c r="D215" s="350"/>
      <c r="E215" s="471" t="s">
        <v>341</v>
      </c>
      <c r="F215" s="472"/>
      <c r="G215" s="472"/>
      <c r="H215" s="472"/>
      <c r="I215" s="473"/>
      <c r="J215" s="354">
        <v>0</v>
      </c>
      <c r="K215" s="354" t="s">
        <v>100</v>
      </c>
      <c r="L215" s="354">
        <v>0</v>
      </c>
      <c r="M215" s="343"/>
    </row>
    <row r="216" spans="1:13" s="4" customFormat="1" ht="12.75">
      <c r="A216" s="477"/>
      <c r="B216" s="478"/>
      <c r="C216" s="350"/>
      <c r="D216" s="350"/>
      <c r="E216" s="471" t="s">
        <v>369</v>
      </c>
      <c r="F216" s="472"/>
      <c r="G216" s="472"/>
      <c r="H216" s="472"/>
      <c r="I216" s="473"/>
      <c r="J216" s="354">
        <v>0</v>
      </c>
      <c r="K216" s="354" t="s">
        <v>100</v>
      </c>
      <c r="L216" s="354">
        <v>0</v>
      </c>
      <c r="M216" s="343">
        <f t="shared" si="4"/>
        <v>0</v>
      </c>
    </row>
    <row r="217" spans="1:13" s="4" customFormat="1" ht="12.75">
      <c r="A217" s="479" t="s">
        <v>15</v>
      </c>
      <c r="B217" s="480"/>
      <c r="C217" s="350"/>
      <c r="D217" s="350"/>
      <c r="E217" s="351" t="s">
        <v>56</v>
      </c>
      <c r="F217" s="352"/>
      <c r="G217" s="352"/>
      <c r="H217" s="352"/>
      <c r="I217" s="353"/>
      <c r="J217" s="354"/>
      <c r="K217" s="354" t="s">
        <v>100</v>
      </c>
      <c r="L217" s="354">
        <v>0</v>
      </c>
      <c r="M217" s="343">
        <f t="shared" si="4"/>
        <v>0</v>
      </c>
    </row>
    <row r="218" spans="1:13" s="4" customFormat="1" ht="12.75">
      <c r="A218" s="469"/>
      <c r="B218" s="470"/>
      <c r="C218" s="350"/>
      <c r="D218" s="350"/>
      <c r="E218" s="351" t="s">
        <v>57</v>
      </c>
      <c r="F218" s="352"/>
      <c r="G218" s="352"/>
      <c r="H218" s="352"/>
      <c r="I218" s="353"/>
      <c r="J218" s="354"/>
      <c r="K218" s="354" t="s">
        <v>100</v>
      </c>
      <c r="L218" s="354">
        <v>0</v>
      </c>
      <c r="M218" s="343">
        <f t="shared" si="4"/>
        <v>0</v>
      </c>
    </row>
    <row r="219" spans="1:13" s="4" customFormat="1" ht="12.75">
      <c r="A219" s="347"/>
      <c r="B219" s="345"/>
      <c r="C219" s="350">
        <v>0</v>
      </c>
      <c r="D219" s="350">
        <v>0</v>
      </c>
      <c r="E219" s="351" t="s">
        <v>388</v>
      </c>
      <c r="F219" s="352"/>
      <c r="G219" s="352"/>
      <c r="H219" s="352"/>
      <c r="I219" s="353"/>
      <c r="J219" s="354"/>
      <c r="K219" s="354" t="s">
        <v>100</v>
      </c>
      <c r="L219" s="354">
        <v>0</v>
      </c>
      <c r="M219" s="343">
        <f t="shared" si="4"/>
        <v>0</v>
      </c>
    </row>
    <row r="220" spans="1:13" s="4" customFormat="1" ht="12.75">
      <c r="A220" s="347"/>
      <c r="B220" s="345"/>
      <c r="C220" s="350">
        <v>0</v>
      </c>
      <c r="D220" s="350">
        <v>0</v>
      </c>
      <c r="E220" s="351" t="s">
        <v>389</v>
      </c>
      <c r="F220" s="352"/>
      <c r="G220" s="352"/>
      <c r="H220" s="352"/>
      <c r="I220" s="353"/>
      <c r="J220" s="354"/>
      <c r="K220" s="354" t="s">
        <v>100</v>
      </c>
      <c r="L220" s="354">
        <v>0</v>
      </c>
      <c r="M220" s="343">
        <f t="shared" si="4"/>
        <v>0</v>
      </c>
    </row>
    <row r="221" spans="1:13" s="4" customFormat="1" ht="12.75">
      <c r="A221" s="347"/>
      <c r="B221" s="345"/>
      <c r="C221" s="350"/>
      <c r="D221" s="350"/>
      <c r="E221" s="471" t="s">
        <v>369</v>
      </c>
      <c r="F221" s="472"/>
      <c r="G221" s="472"/>
      <c r="H221" s="472"/>
      <c r="I221" s="473"/>
      <c r="J221" s="354"/>
      <c r="K221" s="354"/>
      <c r="L221" s="354"/>
      <c r="M221" s="343">
        <f t="shared" si="4"/>
        <v>0</v>
      </c>
    </row>
    <row r="222" spans="1:13" s="4" customFormat="1" ht="12.75">
      <c r="A222" s="479" t="s">
        <v>336</v>
      </c>
      <c r="B222" s="480"/>
      <c r="C222" s="350"/>
      <c r="D222" s="350"/>
      <c r="E222" s="351" t="s">
        <v>58</v>
      </c>
      <c r="F222" s="352"/>
      <c r="G222" s="352"/>
      <c r="H222" s="352"/>
      <c r="I222" s="353"/>
      <c r="J222" s="354"/>
      <c r="K222" s="354" t="s">
        <v>100</v>
      </c>
      <c r="L222" s="354">
        <v>0</v>
      </c>
      <c r="M222" s="343">
        <f t="shared" ref="M222:M226" si="5">SUM(J222*L222)</f>
        <v>0</v>
      </c>
    </row>
    <row r="223" spans="1:13" s="4" customFormat="1" ht="12.75">
      <c r="A223" s="469"/>
      <c r="B223" s="470"/>
      <c r="C223" s="350"/>
      <c r="D223" s="350"/>
      <c r="E223" s="351" t="s">
        <v>347</v>
      </c>
      <c r="F223" s="352"/>
      <c r="G223" s="352"/>
      <c r="H223" s="352"/>
      <c r="I223" s="353"/>
      <c r="J223" s="354"/>
      <c r="K223" s="354" t="s">
        <v>100</v>
      </c>
      <c r="L223" s="354">
        <v>0</v>
      </c>
      <c r="M223" s="343">
        <f t="shared" si="5"/>
        <v>0</v>
      </c>
    </row>
    <row r="224" spans="1:13" s="4" customFormat="1" ht="12.75">
      <c r="A224" s="469"/>
      <c r="B224" s="470"/>
      <c r="C224" s="350"/>
      <c r="D224" s="350"/>
      <c r="E224" s="351" t="s">
        <v>348</v>
      </c>
      <c r="F224" s="352"/>
      <c r="G224" s="352"/>
      <c r="H224" s="352"/>
      <c r="I224" s="353"/>
      <c r="J224" s="354"/>
      <c r="K224" s="354" t="s">
        <v>100</v>
      </c>
      <c r="L224" s="354">
        <v>0</v>
      </c>
      <c r="M224" s="343">
        <f t="shared" si="5"/>
        <v>0</v>
      </c>
    </row>
    <row r="225" spans="1:13" s="4" customFormat="1" ht="12.75">
      <c r="A225" s="347"/>
      <c r="B225" s="345"/>
      <c r="C225" s="350"/>
      <c r="D225" s="350"/>
      <c r="E225" s="351" t="s">
        <v>390</v>
      </c>
      <c r="F225" s="352"/>
      <c r="G225" s="352"/>
      <c r="H225" s="352"/>
      <c r="I225" s="353"/>
      <c r="J225" s="354"/>
      <c r="K225" s="354" t="s">
        <v>100</v>
      </c>
      <c r="L225" s="354">
        <v>0</v>
      </c>
      <c r="M225" s="343">
        <f t="shared" si="5"/>
        <v>0</v>
      </c>
    </row>
    <row r="226" spans="1:13" s="4" customFormat="1" ht="12.75">
      <c r="A226" s="347"/>
      <c r="B226" s="345"/>
      <c r="C226" s="350"/>
      <c r="D226" s="350"/>
      <c r="E226" s="471" t="s">
        <v>369</v>
      </c>
      <c r="F226" s="472"/>
      <c r="G226" s="472"/>
      <c r="H226" s="472"/>
      <c r="I226" s="473"/>
      <c r="J226" s="354"/>
      <c r="K226" s="354" t="s">
        <v>100</v>
      </c>
      <c r="L226" s="354">
        <v>0</v>
      </c>
      <c r="M226" s="343">
        <f t="shared" si="5"/>
        <v>0</v>
      </c>
    </row>
    <row r="227" spans="1:13" s="4" customFormat="1" ht="12.75">
      <c r="A227" s="385"/>
      <c r="B227" s="386"/>
      <c r="C227" s="350"/>
      <c r="D227" s="350"/>
      <c r="E227" s="471" t="s">
        <v>369</v>
      </c>
      <c r="F227" s="472"/>
      <c r="G227" s="472"/>
      <c r="H227" s="472"/>
      <c r="I227" s="473"/>
      <c r="J227" s="354"/>
      <c r="K227" s="354" t="s">
        <v>100</v>
      </c>
      <c r="L227" s="354">
        <v>0</v>
      </c>
      <c r="M227" s="343">
        <f t="shared" si="4"/>
        <v>0</v>
      </c>
    </row>
    <row r="228" spans="1:13">
      <c r="A228" s="363"/>
      <c r="B228" s="363"/>
      <c r="C228" s="364"/>
      <c r="D228" s="364"/>
      <c r="E228" s="363"/>
      <c r="F228" s="364"/>
      <c r="G228" s="364"/>
      <c r="H228" s="365"/>
      <c r="I228" s="364"/>
      <c r="J228" s="382"/>
      <c r="K228" s="364"/>
      <c r="L228" s="364"/>
      <c r="M228" s="364"/>
    </row>
    <row r="229" spans="1:13" ht="21.75" thickBot="1">
      <c r="A229" s="481" t="s">
        <v>13</v>
      </c>
      <c r="B229" s="481"/>
      <c r="C229" s="481"/>
      <c r="D229" s="481"/>
      <c r="E229" s="481"/>
      <c r="F229" s="481"/>
      <c r="G229" s="481"/>
      <c r="H229" s="481"/>
      <c r="I229" s="481"/>
      <c r="J229" s="481"/>
      <c r="K229" s="481"/>
      <c r="L229" s="481"/>
      <c r="M229" s="481"/>
    </row>
    <row r="230" spans="1:13" s="4" customFormat="1" ht="13.9" customHeight="1" thickBot="1">
      <c r="A230" s="482" t="s">
        <v>93</v>
      </c>
      <c r="B230" s="483"/>
      <c r="C230" s="374"/>
      <c r="D230" s="374"/>
      <c r="E230" s="483" t="s">
        <v>94</v>
      </c>
      <c r="F230" s="483"/>
      <c r="G230" s="483"/>
      <c r="H230" s="483"/>
      <c r="I230" s="483"/>
      <c r="J230" s="374" t="s">
        <v>18</v>
      </c>
      <c r="K230" s="374" t="s">
        <v>96</v>
      </c>
      <c r="L230" s="374" t="s">
        <v>9</v>
      </c>
      <c r="M230" s="375" t="s">
        <v>95</v>
      </c>
    </row>
    <row r="231" spans="1:13" s="4" customFormat="1" ht="12.75">
      <c r="A231" s="469" t="s">
        <v>32</v>
      </c>
      <c r="B231" s="470"/>
      <c r="C231" s="350"/>
      <c r="D231" s="350" t="s">
        <v>129</v>
      </c>
      <c r="E231" s="474" t="s">
        <v>59</v>
      </c>
      <c r="F231" s="475"/>
      <c r="G231" s="475"/>
      <c r="H231" s="475"/>
      <c r="I231" s="476"/>
      <c r="J231" s="354"/>
      <c r="K231" s="354" t="s">
        <v>100</v>
      </c>
      <c r="L231" s="354">
        <v>0</v>
      </c>
      <c r="M231" s="343">
        <f>SUM(J231*L231)</f>
        <v>0</v>
      </c>
    </row>
    <row r="232" spans="1:13" s="4" customFormat="1" ht="12.75">
      <c r="A232" s="477"/>
      <c r="B232" s="478"/>
      <c r="C232" s="350"/>
      <c r="D232" s="350" t="s">
        <v>129</v>
      </c>
      <c r="E232" s="471" t="s">
        <v>60</v>
      </c>
      <c r="F232" s="472"/>
      <c r="G232" s="472"/>
      <c r="H232" s="472"/>
      <c r="I232" s="473"/>
      <c r="J232" s="354">
        <v>0</v>
      </c>
      <c r="K232" s="354" t="s">
        <v>100</v>
      </c>
      <c r="L232" s="354">
        <v>0</v>
      </c>
      <c r="M232" s="343">
        <f t="shared" ref="M232:M245" si="6">SUM(J232*L232)</f>
        <v>0</v>
      </c>
    </row>
    <row r="233" spans="1:13" s="4" customFormat="1" ht="12.75">
      <c r="A233" s="479" t="s">
        <v>128</v>
      </c>
      <c r="B233" s="480"/>
      <c r="C233" s="350"/>
      <c r="D233" s="350"/>
      <c r="E233" s="471" t="s">
        <v>61</v>
      </c>
      <c r="F233" s="472"/>
      <c r="G233" s="472"/>
      <c r="H233" s="472"/>
      <c r="I233" s="473"/>
      <c r="J233" s="354"/>
      <c r="K233" s="354" t="s">
        <v>100</v>
      </c>
      <c r="L233" s="354">
        <v>0</v>
      </c>
      <c r="M233" s="343">
        <f t="shared" si="6"/>
        <v>0</v>
      </c>
    </row>
    <row r="234" spans="1:13" s="4" customFormat="1" ht="12.75">
      <c r="A234" s="484" t="s">
        <v>238</v>
      </c>
      <c r="B234" s="485"/>
      <c r="C234" s="350"/>
      <c r="D234" s="350"/>
      <c r="E234" s="471" t="s">
        <v>378</v>
      </c>
      <c r="F234" s="472"/>
      <c r="G234" s="472"/>
      <c r="H234" s="472"/>
      <c r="I234" s="473"/>
      <c r="J234" s="354"/>
      <c r="K234" s="354" t="s">
        <v>105</v>
      </c>
      <c r="L234" s="354">
        <v>0</v>
      </c>
      <c r="M234" s="343">
        <f t="shared" si="6"/>
        <v>0</v>
      </c>
    </row>
    <row r="235" spans="1:13" s="4" customFormat="1" ht="12.75">
      <c r="A235" s="486"/>
      <c r="B235" s="487"/>
      <c r="C235" s="350"/>
      <c r="D235" s="350"/>
      <c r="E235" s="471" t="s">
        <v>369</v>
      </c>
      <c r="F235" s="472"/>
      <c r="G235" s="472"/>
      <c r="H235" s="472"/>
      <c r="I235" s="473"/>
      <c r="J235" s="354"/>
      <c r="K235" s="354" t="s">
        <v>105</v>
      </c>
      <c r="L235" s="354">
        <v>0</v>
      </c>
      <c r="M235" s="343">
        <f t="shared" si="6"/>
        <v>0</v>
      </c>
    </row>
    <row r="236" spans="1:13" s="4" customFormat="1" ht="12.75">
      <c r="A236" s="479" t="s">
        <v>127</v>
      </c>
      <c r="B236" s="480"/>
      <c r="C236" s="350"/>
      <c r="D236" s="350"/>
      <c r="E236" s="471" t="s">
        <v>62</v>
      </c>
      <c r="F236" s="472"/>
      <c r="G236" s="472"/>
      <c r="H236" s="472"/>
      <c r="I236" s="473"/>
      <c r="J236" s="354"/>
      <c r="K236" s="354" t="s">
        <v>100</v>
      </c>
      <c r="L236" s="354">
        <v>0</v>
      </c>
      <c r="M236" s="343">
        <f t="shared" si="6"/>
        <v>0</v>
      </c>
    </row>
    <row r="237" spans="1:13" s="4" customFormat="1" ht="12.75">
      <c r="A237" s="484" t="s">
        <v>238</v>
      </c>
      <c r="B237" s="485"/>
      <c r="C237" s="350"/>
      <c r="D237" s="350"/>
      <c r="E237" s="471" t="s">
        <v>6</v>
      </c>
      <c r="F237" s="472"/>
      <c r="G237" s="472"/>
      <c r="H237" s="472"/>
      <c r="I237" s="473"/>
      <c r="J237" s="354"/>
      <c r="K237" s="354" t="s">
        <v>100</v>
      </c>
      <c r="L237" s="354">
        <v>0</v>
      </c>
      <c r="M237" s="343">
        <f t="shared" si="6"/>
        <v>0</v>
      </c>
    </row>
    <row r="238" spans="1:13" s="4" customFormat="1" ht="12.75">
      <c r="A238" s="484"/>
      <c r="B238" s="485"/>
      <c r="C238" s="350"/>
      <c r="D238" s="350"/>
      <c r="E238" s="471" t="s">
        <v>7</v>
      </c>
      <c r="F238" s="472"/>
      <c r="G238" s="472"/>
      <c r="H238" s="472"/>
      <c r="I238" s="473"/>
      <c r="J238" s="354"/>
      <c r="K238" s="354" t="s">
        <v>100</v>
      </c>
      <c r="L238" s="354">
        <v>0</v>
      </c>
      <c r="M238" s="343">
        <f t="shared" si="6"/>
        <v>0</v>
      </c>
    </row>
    <row r="239" spans="1:13" s="4" customFormat="1" ht="12.75">
      <c r="A239" s="469"/>
      <c r="B239" s="470"/>
      <c r="C239" s="350"/>
      <c r="D239" s="350"/>
      <c r="E239" s="471" t="s">
        <v>242</v>
      </c>
      <c r="F239" s="472"/>
      <c r="G239" s="472"/>
      <c r="H239" s="472"/>
      <c r="I239" s="473"/>
      <c r="J239" s="354">
        <v>0</v>
      </c>
      <c r="K239" s="354" t="s">
        <v>100</v>
      </c>
      <c r="L239" s="354">
        <v>0</v>
      </c>
      <c r="M239" s="343">
        <f t="shared" si="6"/>
        <v>0</v>
      </c>
    </row>
    <row r="240" spans="1:13" s="4" customFormat="1" ht="12.75">
      <c r="A240" s="469"/>
      <c r="B240" s="470"/>
      <c r="C240" s="350"/>
      <c r="D240" s="350"/>
      <c r="E240" s="471" t="s">
        <v>369</v>
      </c>
      <c r="F240" s="472"/>
      <c r="G240" s="472"/>
      <c r="H240" s="472"/>
      <c r="I240" s="473"/>
      <c r="J240" s="354"/>
      <c r="K240" s="354" t="s">
        <v>100</v>
      </c>
      <c r="L240" s="354">
        <v>0</v>
      </c>
      <c r="M240" s="343">
        <f t="shared" si="6"/>
        <v>0</v>
      </c>
    </row>
    <row r="241" spans="1:19" s="4" customFormat="1" ht="13.9" customHeight="1">
      <c r="A241" s="488" t="s">
        <v>316</v>
      </c>
      <c r="B241" s="489"/>
      <c r="C241" s="350"/>
      <c r="D241" s="350"/>
      <c r="E241" s="471" t="s">
        <v>369</v>
      </c>
      <c r="F241" s="472"/>
      <c r="G241" s="472"/>
      <c r="H241" s="472"/>
      <c r="I241" s="473"/>
      <c r="J241" s="354"/>
      <c r="K241" s="354"/>
      <c r="L241" s="354"/>
      <c r="M241" s="343">
        <f t="shared" si="6"/>
        <v>0</v>
      </c>
    </row>
    <row r="242" spans="1:19" s="4" customFormat="1" ht="13.9" customHeight="1">
      <c r="A242" s="511" t="s">
        <v>439</v>
      </c>
      <c r="B242" s="512"/>
      <c r="C242" s="350"/>
      <c r="D242" s="350"/>
      <c r="E242" s="471" t="s">
        <v>369</v>
      </c>
      <c r="F242" s="472"/>
      <c r="G242" s="472"/>
      <c r="H242" s="472"/>
      <c r="I242" s="473"/>
      <c r="J242" s="354"/>
      <c r="K242" s="354"/>
      <c r="L242" s="354"/>
      <c r="M242" s="343">
        <f t="shared" si="6"/>
        <v>0</v>
      </c>
    </row>
    <row r="243" spans="1:19" s="4" customFormat="1" ht="13.9" customHeight="1">
      <c r="A243" s="511"/>
      <c r="B243" s="512"/>
      <c r="C243" s="350"/>
      <c r="D243" s="350"/>
      <c r="E243" s="471" t="s">
        <v>369</v>
      </c>
      <c r="F243" s="472"/>
      <c r="G243" s="472"/>
      <c r="H243" s="472"/>
      <c r="I243" s="473"/>
      <c r="J243" s="354"/>
      <c r="K243" s="354"/>
      <c r="L243" s="354"/>
      <c r="M243" s="343">
        <f t="shared" si="6"/>
        <v>0</v>
      </c>
    </row>
    <row r="244" spans="1:19" s="4" customFormat="1" ht="13.9" customHeight="1">
      <c r="A244" s="511"/>
      <c r="B244" s="512"/>
      <c r="C244" s="350"/>
      <c r="D244" s="350"/>
      <c r="E244" s="471" t="s">
        <v>369</v>
      </c>
      <c r="F244" s="472"/>
      <c r="G244" s="472"/>
      <c r="H244" s="472"/>
      <c r="I244" s="473"/>
      <c r="J244" s="354"/>
      <c r="K244" s="354"/>
      <c r="L244" s="354"/>
      <c r="M244" s="343">
        <f t="shared" si="6"/>
        <v>0</v>
      </c>
    </row>
    <row r="245" spans="1:19" s="4" customFormat="1" ht="12.75">
      <c r="A245" s="513"/>
      <c r="B245" s="514"/>
      <c r="C245" s="350"/>
      <c r="D245" s="350"/>
      <c r="E245" s="471" t="s">
        <v>369</v>
      </c>
      <c r="F245" s="472"/>
      <c r="G245" s="472"/>
      <c r="H245" s="472"/>
      <c r="I245" s="473"/>
      <c r="J245" s="354"/>
      <c r="K245" s="354"/>
      <c r="L245" s="354"/>
      <c r="M245" s="343">
        <f t="shared" si="6"/>
        <v>0</v>
      </c>
    </row>
    <row r="246" spans="1:19" s="4" customFormat="1" ht="19.5" thickBot="1">
      <c r="A246" s="347"/>
      <c r="B246" s="387"/>
      <c r="C246" s="383"/>
      <c r="D246" s="383"/>
      <c r="E246" s="387"/>
      <c r="F246" s="383"/>
      <c r="G246" s="383"/>
      <c r="H246" s="383"/>
      <c r="I246" s="383"/>
      <c r="J246" s="384"/>
      <c r="K246" s="388" t="s">
        <v>240</v>
      </c>
      <c r="L246" s="504">
        <f>SUM(M11:M44,M48:M80,M99:M159,M163:M198,M211:M227,M231:M245)</f>
        <v>0</v>
      </c>
      <c r="M246" s="505"/>
    </row>
    <row r="247" spans="1:19" s="4" customFormat="1" ht="12.75">
      <c r="A247" s="506" t="s">
        <v>12</v>
      </c>
      <c r="B247" s="507"/>
      <c r="C247" s="389"/>
      <c r="D247" s="389"/>
      <c r="E247" s="471" t="s">
        <v>244</v>
      </c>
      <c r="F247" s="472"/>
      <c r="G247" s="472"/>
      <c r="H247" s="472"/>
      <c r="I247" s="473"/>
      <c r="J247" s="335">
        <v>0</v>
      </c>
      <c r="K247" s="390" t="s">
        <v>138</v>
      </c>
      <c r="L247" s="391">
        <f>SUM(L246)</f>
        <v>0</v>
      </c>
      <c r="M247" s="392" t="str">
        <f>IF(J247&gt;0,L247*(J247/100)," ")</f>
        <v xml:space="preserve"> </v>
      </c>
    </row>
    <row r="248" spans="1:19" s="4" customFormat="1" ht="19.5" thickBot="1">
      <c r="A248" s="387"/>
      <c r="B248" s="387"/>
      <c r="C248" s="393"/>
      <c r="D248" s="393"/>
      <c r="E248" s="376"/>
      <c r="F248" s="376"/>
      <c r="G248" s="376"/>
      <c r="H248" s="376"/>
      <c r="I248" s="376"/>
      <c r="J248" s="394"/>
      <c r="K248" s="388" t="s">
        <v>239</v>
      </c>
      <c r="L248" s="504">
        <f>IF(M8&gt;0,M8, SUM(L246,M247:M247))</f>
        <v>10000</v>
      </c>
      <c r="M248" s="505"/>
    </row>
    <row r="249" spans="1:19" ht="21.75" thickBot="1">
      <c r="A249" s="395"/>
      <c r="B249" s="395"/>
      <c r="C249" s="481"/>
      <c r="D249" s="481"/>
      <c r="E249" s="481"/>
      <c r="F249" s="481"/>
      <c r="G249" s="481"/>
      <c r="H249" s="481"/>
      <c r="I249" s="481"/>
      <c r="J249" s="481"/>
      <c r="K249" s="481"/>
      <c r="L249" s="395"/>
      <c r="M249" s="395"/>
    </row>
    <row r="250" spans="1:19" ht="18" customHeight="1" thickBot="1">
      <c r="A250" s="366"/>
      <c r="B250" s="497" t="s">
        <v>307</v>
      </c>
      <c r="C250" s="498"/>
      <c r="D250" s="498"/>
      <c r="E250" s="498"/>
      <c r="F250" s="499"/>
      <c r="G250" s="396"/>
      <c r="H250" s="456" t="s">
        <v>239</v>
      </c>
      <c r="I250" s="493"/>
      <c r="J250" s="493"/>
      <c r="K250" s="493"/>
      <c r="L250" s="493"/>
      <c r="M250" s="366"/>
      <c r="P250" s="250"/>
      <c r="Q250" s="165"/>
      <c r="R250" s="165"/>
      <c r="S250" s="165"/>
    </row>
    <row r="251" spans="1:19" ht="22.15" customHeight="1" thickBot="1">
      <c r="A251" s="366"/>
      <c r="B251" s="500" t="s">
        <v>219</v>
      </c>
      <c r="C251" s="501"/>
      <c r="D251" s="501"/>
      <c r="E251" s="501"/>
      <c r="F251" s="397">
        <f>SUM(M11:M44,M48:M80)</f>
        <v>0</v>
      </c>
      <c r="G251" s="396"/>
      <c r="H251" s="494">
        <f>IF(M8&gt;0,M8,SUM(F251:F254))</f>
        <v>10000</v>
      </c>
      <c r="I251" s="495"/>
      <c r="J251" s="495"/>
      <c r="K251" s="495"/>
      <c r="L251" s="496"/>
      <c r="M251" s="366"/>
    </row>
    <row r="252" spans="1:19" ht="22.15" customHeight="1" thickBot="1">
      <c r="A252" s="366"/>
      <c r="B252" s="508" t="s">
        <v>220</v>
      </c>
      <c r="C252" s="509"/>
      <c r="D252" s="509"/>
      <c r="E252" s="509"/>
      <c r="F252" s="398">
        <f>SUM(M99:M159,M163:M198)</f>
        <v>0</v>
      </c>
      <c r="G252" s="399"/>
      <c r="H252" s="510"/>
      <c r="I252" s="510"/>
      <c r="J252" s="510"/>
      <c r="K252" s="400"/>
      <c r="L252" s="366"/>
      <c r="M252" s="366"/>
    </row>
    <row r="253" spans="1:19" ht="22.15" customHeight="1" thickBot="1">
      <c r="A253" s="366"/>
      <c r="B253" s="491" t="s">
        <v>221</v>
      </c>
      <c r="C253" s="492"/>
      <c r="D253" s="492"/>
      <c r="E253" s="492"/>
      <c r="F253" s="401">
        <f>SUM(M211:M227)</f>
        <v>0</v>
      </c>
      <c r="G253" s="399"/>
      <c r="H253" s="456" t="s">
        <v>306</v>
      </c>
      <c r="I253" s="493"/>
      <c r="J253" s="493"/>
      <c r="K253" s="493"/>
      <c r="L253" s="493"/>
      <c r="M253" s="364"/>
    </row>
    <row r="254" spans="1:19" ht="22.15" customHeight="1" thickBot="1">
      <c r="A254" s="366"/>
      <c r="B254" s="502" t="s">
        <v>222</v>
      </c>
      <c r="C254" s="503"/>
      <c r="D254" s="503"/>
      <c r="E254" s="503"/>
      <c r="F254" s="402">
        <f>SUM(M231:M245,M247)</f>
        <v>0</v>
      </c>
      <c r="G254" s="366"/>
      <c r="H254" s="494">
        <f>SUM('Deal Information'!C27)</f>
        <v>400000</v>
      </c>
      <c r="I254" s="495"/>
      <c r="J254" s="495"/>
      <c r="K254" s="495"/>
      <c r="L254" s="496"/>
      <c r="M254" s="366"/>
      <c r="Q254" s="162"/>
      <c r="R254" s="162"/>
      <c r="S254" s="162"/>
    </row>
    <row r="255" spans="1:19" ht="18" customHeight="1">
      <c r="A255" s="366"/>
      <c r="B255" s="366"/>
      <c r="C255" s="366"/>
      <c r="D255" s="366"/>
      <c r="E255" s="366"/>
      <c r="F255" s="366"/>
      <c r="G255" s="366"/>
      <c r="H255" s="366"/>
      <c r="I255" s="366"/>
      <c r="J255" s="367"/>
      <c r="K255" s="366"/>
      <c r="L255" s="366"/>
      <c r="M255" s="366"/>
      <c r="Q255" s="161"/>
      <c r="R255" s="163"/>
      <c r="S255" s="163"/>
    </row>
    <row r="256" spans="1:19">
      <c r="A256" s="490" t="s">
        <v>243</v>
      </c>
      <c r="B256" s="490"/>
      <c r="C256" s="490"/>
      <c r="D256" s="490"/>
      <c r="E256" s="490"/>
      <c r="F256" s="490"/>
      <c r="G256" s="490"/>
      <c r="H256" s="490"/>
      <c r="I256" s="490"/>
      <c r="J256" s="490"/>
      <c r="K256" s="490"/>
      <c r="L256" s="490"/>
      <c r="M256" s="490"/>
    </row>
    <row r="257" spans="1:13" ht="21" customHeight="1">
      <c r="A257" s="490"/>
      <c r="B257" s="490"/>
      <c r="C257" s="490"/>
      <c r="D257" s="490"/>
      <c r="E257" s="490"/>
      <c r="F257" s="490"/>
      <c r="G257" s="490"/>
      <c r="H257" s="490"/>
      <c r="I257" s="490"/>
      <c r="J257" s="490"/>
      <c r="K257" s="490"/>
      <c r="L257" s="490"/>
      <c r="M257" s="490"/>
    </row>
    <row r="258" spans="1:13">
      <c r="A258" s="364"/>
      <c r="B258" s="364"/>
      <c r="C258" s="364"/>
      <c r="D258" s="364"/>
      <c r="E258" s="364"/>
      <c r="F258" s="364"/>
      <c r="G258" s="364"/>
      <c r="H258" s="364"/>
      <c r="I258" s="364"/>
      <c r="J258" s="382"/>
      <c r="K258" s="364"/>
      <c r="L258" s="364"/>
      <c r="M258" s="364"/>
    </row>
    <row r="259" spans="1:13">
      <c r="A259" s="366"/>
      <c r="B259" s="366"/>
      <c r="C259" s="366"/>
      <c r="D259" s="366"/>
      <c r="E259" s="366"/>
      <c r="F259" s="366"/>
      <c r="G259" s="366"/>
      <c r="H259" s="366"/>
      <c r="I259" s="366"/>
      <c r="J259" s="367"/>
      <c r="K259" s="366"/>
      <c r="L259" s="366"/>
      <c r="M259" s="366"/>
    </row>
    <row r="260" spans="1:13">
      <c r="A260" s="366"/>
      <c r="B260" s="366"/>
      <c r="C260" s="366"/>
      <c r="D260" s="366"/>
      <c r="E260" s="366"/>
      <c r="F260" s="366"/>
      <c r="G260" s="366"/>
      <c r="H260" s="366"/>
      <c r="I260" s="366"/>
      <c r="J260" s="367"/>
      <c r="K260" s="366"/>
      <c r="L260" s="366"/>
      <c r="M260" s="366"/>
    </row>
    <row r="261" spans="1:13">
      <c r="A261" s="364"/>
      <c r="B261" s="364"/>
      <c r="C261" s="364"/>
      <c r="D261" s="364"/>
      <c r="E261" s="364"/>
      <c r="F261" s="364"/>
      <c r="G261" s="364"/>
      <c r="H261" s="364"/>
      <c r="I261" s="364"/>
      <c r="J261" s="382"/>
      <c r="K261" s="364"/>
      <c r="L261" s="364"/>
      <c r="M261" s="364"/>
    </row>
    <row r="262" spans="1:13">
      <c r="A262" s="364"/>
      <c r="B262" s="364"/>
      <c r="C262" s="364"/>
      <c r="D262" s="364"/>
      <c r="E262" s="364"/>
      <c r="F262" s="364"/>
      <c r="G262" s="364"/>
      <c r="H262" s="364"/>
      <c r="I262" s="364"/>
      <c r="J262" s="382"/>
      <c r="K262" s="364"/>
      <c r="L262" s="364"/>
      <c r="M262" s="364"/>
    </row>
    <row r="263" spans="1:13">
      <c r="A263" s="364"/>
      <c r="B263" s="364"/>
      <c r="C263" s="364"/>
      <c r="D263" s="364"/>
      <c r="E263" s="364"/>
      <c r="F263" s="364"/>
      <c r="G263" s="364"/>
      <c r="H263" s="364"/>
      <c r="I263" s="364"/>
      <c r="J263" s="382"/>
      <c r="K263" s="364"/>
      <c r="L263" s="364"/>
      <c r="M263" s="364"/>
    </row>
    <row r="264" spans="1:13">
      <c r="A264" s="364"/>
      <c r="B264" s="364"/>
      <c r="C264" s="364"/>
      <c r="D264" s="364"/>
      <c r="E264" s="364"/>
      <c r="F264" s="364"/>
      <c r="G264" s="364"/>
      <c r="H264" s="364"/>
      <c r="I264" s="364"/>
      <c r="J264" s="382"/>
      <c r="K264" s="364"/>
      <c r="L264" s="364"/>
      <c r="M264" s="364"/>
    </row>
    <row r="265" spans="1:13">
      <c r="A265" s="364"/>
      <c r="B265" s="364"/>
      <c r="C265" s="364"/>
      <c r="D265" s="364"/>
      <c r="E265" s="364"/>
      <c r="F265" s="364"/>
      <c r="G265" s="364"/>
      <c r="H265" s="364"/>
      <c r="I265" s="364"/>
      <c r="J265" s="382"/>
      <c r="K265" s="364"/>
      <c r="L265" s="364"/>
      <c r="M265" s="364"/>
    </row>
    <row r="266" spans="1:13">
      <c r="A266" s="364"/>
      <c r="B266" s="364"/>
      <c r="C266" s="364"/>
      <c r="D266" s="364"/>
      <c r="E266" s="364"/>
      <c r="F266" s="364"/>
      <c r="G266" s="364"/>
      <c r="H266" s="364"/>
      <c r="I266" s="364"/>
      <c r="J266" s="382"/>
      <c r="K266" s="364"/>
      <c r="L266" s="364"/>
      <c r="M266" s="364"/>
    </row>
    <row r="267" spans="1:13">
      <c r="A267" s="364"/>
      <c r="B267" s="364"/>
      <c r="C267" s="364"/>
      <c r="D267" s="364"/>
      <c r="E267" s="364"/>
      <c r="F267" s="364"/>
      <c r="G267" s="364"/>
      <c r="H267" s="364"/>
      <c r="I267" s="364"/>
      <c r="J267" s="382"/>
      <c r="K267" s="364"/>
      <c r="L267" s="364"/>
      <c r="M267" s="364"/>
    </row>
    <row r="268" spans="1:13">
      <c r="A268" s="364"/>
      <c r="B268" s="364"/>
      <c r="C268" s="364"/>
      <c r="D268" s="364"/>
      <c r="E268" s="364"/>
      <c r="F268" s="364"/>
      <c r="G268" s="364"/>
      <c r="H268" s="364"/>
      <c r="I268" s="364"/>
      <c r="J268" s="382"/>
      <c r="K268" s="364"/>
      <c r="L268" s="364"/>
      <c r="M268" s="364"/>
    </row>
    <row r="269" spans="1:13">
      <c r="A269" s="364"/>
      <c r="B269" s="364"/>
      <c r="C269" s="364"/>
      <c r="D269" s="364"/>
      <c r="E269" s="364"/>
      <c r="F269" s="364"/>
      <c r="G269" s="364"/>
      <c r="H269" s="364"/>
      <c r="I269" s="364"/>
      <c r="J269" s="382"/>
      <c r="K269" s="364"/>
      <c r="L269" s="364"/>
      <c r="M269" s="364"/>
    </row>
    <row r="270" spans="1:13">
      <c r="A270" s="364"/>
      <c r="B270" s="364"/>
      <c r="C270" s="364"/>
      <c r="D270" s="364"/>
      <c r="E270" s="364"/>
      <c r="F270" s="364"/>
      <c r="G270" s="364"/>
      <c r="H270" s="364"/>
      <c r="I270" s="364"/>
      <c r="J270" s="382"/>
      <c r="K270" s="364"/>
      <c r="L270" s="364"/>
      <c r="M270" s="364"/>
    </row>
    <row r="271" spans="1:13">
      <c r="A271" s="364"/>
      <c r="B271" s="364"/>
      <c r="C271" s="364"/>
      <c r="D271" s="364"/>
      <c r="E271" s="364"/>
      <c r="F271" s="364"/>
      <c r="G271" s="364"/>
      <c r="H271" s="364"/>
      <c r="I271" s="364"/>
      <c r="J271" s="382"/>
      <c r="K271" s="364"/>
      <c r="L271" s="364"/>
      <c r="M271" s="364"/>
    </row>
    <row r="272" spans="1:13">
      <c r="A272" s="2"/>
      <c r="B272" s="2"/>
      <c r="C272" s="2"/>
      <c r="D272" s="2"/>
      <c r="E272" s="2"/>
      <c r="F272" s="2"/>
      <c r="G272" s="2"/>
      <c r="H272" s="2"/>
      <c r="I272" s="2"/>
      <c r="J272" s="166"/>
      <c r="K272" s="2"/>
      <c r="L272" s="2"/>
      <c r="M272" s="2"/>
    </row>
    <row r="273" spans="1:13">
      <c r="A273" s="2"/>
      <c r="B273" s="2"/>
      <c r="C273" s="2"/>
      <c r="D273" s="2"/>
      <c r="E273" s="2"/>
      <c r="F273" s="2"/>
      <c r="G273" s="2"/>
      <c r="H273" s="2"/>
      <c r="I273" s="2"/>
      <c r="J273" s="166"/>
      <c r="K273" s="2"/>
      <c r="L273" s="2"/>
      <c r="M273" s="2"/>
    </row>
    <row r="274" spans="1:13">
      <c r="A274" s="2"/>
      <c r="B274" s="2"/>
      <c r="C274" s="2"/>
      <c r="D274" s="2"/>
      <c r="E274" s="2"/>
      <c r="F274" s="2"/>
      <c r="G274" s="2"/>
      <c r="H274" s="2"/>
      <c r="I274" s="2"/>
      <c r="J274" s="166"/>
      <c r="K274" s="2"/>
      <c r="L274" s="2"/>
      <c r="M274" s="2"/>
    </row>
    <row r="275" spans="1:13">
      <c r="A275" s="2"/>
      <c r="B275" s="2"/>
      <c r="C275" s="2"/>
      <c r="D275" s="2"/>
      <c r="E275" s="2"/>
      <c r="F275" s="2"/>
      <c r="G275" s="2"/>
      <c r="H275" s="2"/>
      <c r="I275" s="2"/>
      <c r="J275" s="166"/>
      <c r="K275" s="2"/>
      <c r="L275" s="2"/>
      <c r="M275" s="2"/>
    </row>
    <row r="276" spans="1:13">
      <c r="A276" s="2"/>
      <c r="B276" s="2"/>
      <c r="C276" s="2"/>
      <c r="D276" s="2"/>
      <c r="E276" s="2"/>
      <c r="F276" s="2"/>
      <c r="G276" s="2"/>
      <c r="H276" s="2"/>
      <c r="I276" s="2"/>
      <c r="J276" s="166"/>
      <c r="K276" s="2"/>
      <c r="L276" s="2"/>
      <c r="M276" s="2"/>
    </row>
    <row r="277" spans="1:13">
      <c r="A277" s="2"/>
      <c r="B277" s="2"/>
      <c r="C277" s="2"/>
      <c r="D277" s="2"/>
      <c r="E277" s="2"/>
      <c r="F277" s="2"/>
      <c r="G277" s="2"/>
      <c r="H277" s="2"/>
      <c r="I277" s="2"/>
      <c r="J277" s="166"/>
      <c r="K277" s="2"/>
      <c r="L277" s="2"/>
      <c r="M277" s="2"/>
    </row>
    <row r="278" spans="1:13">
      <c r="A278" s="2"/>
      <c r="B278" s="2"/>
      <c r="C278" s="2"/>
      <c r="D278" s="2"/>
      <c r="E278" s="2"/>
      <c r="F278" s="2"/>
      <c r="G278" s="2"/>
      <c r="H278" s="2"/>
      <c r="I278" s="2"/>
      <c r="J278" s="166"/>
      <c r="K278" s="2"/>
      <c r="L278" s="2"/>
      <c r="M278" s="2"/>
    </row>
    <row r="279" spans="1:13">
      <c r="A279" s="2"/>
      <c r="B279" s="2"/>
      <c r="C279" s="2"/>
      <c r="D279" s="2"/>
      <c r="E279" s="2"/>
      <c r="F279" s="2"/>
      <c r="G279" s="2"/>
      <c r="H279" s="2"/>
      <c r="I279" s="2"/>
      <c r="J279" s="166"/>
      <c r="K279" s="2"/>
      <c r="L279" s="2"/>
      <c r="M279" s="2"/>
    </row>
    <row r="280" spans="1:13">
      <c r="A280" s="2"/>
      <c r="B280" s="2"/>
      <c r="C280" s="2"/>
      <c r="D280" s="2"/>
      <c r="E280" s="2"/>
      <c r="F280" s="2"/>
      <c r="G280" s="2"/>
      <c r="H280" s="2"/>
      <c r="I280" s="2"/>
      <c r="J280" s="166"/>
      <c r="K280" s="2"/>
      <c r="L280" s="2"/>
      <c r="M280" s="2"/>
    </row>
    <row r="281" spans="1:13">
      <c r="A281" s="2"/>
      <c r="B281" s="2"/>
      <c r="C281" s="2"/>
      <c r="D281" s="2"/>
      <c r="E281" s="2"/>
      <c r="F281" s="2"/>
      <c r="G281" s="2"/>
      <c r="H281" s="2"/>
      <c r="I281" s="2"/>
      <c r="J281" s="166"/>
      <c r="K281" s="2"/>
      <c r="L281" s="2"/>
      <c r="M281" s="2"/>
    </row>
    <row r="282" spans="1:13">
      <c r="A282" s="2"/>
      <c r="B282" s="2"/>
      <c r="C282" s="2"/>
      <c r="D282" s="2"/>
      <c r="E282" s="2"/>
      <c r="F282" s="2"/>
      <c r="G282" s="2"/>
      <c r="H282" s="2"/>
      <c r="I282" s="2"/>
      <c r="J282" s="166"/>
      <c r="K282" s="2"/>
      <c r="L282" s="2"/>
      <c r="M282" s="2"/>
    </row>
    <row r="283" spans="1:13">
      <c r="A283" s="2"/>
      <c r="B283" s="2"/>
      <c r="C283" s="2"/>
      <c r="D283" s="2"/>
      <c r="E283" s="2"/>
      <c r="F283" s="2"/>
      <c r="G283" s="2"/>
      <c r="H283" s="2"/>
      <c r="I283" s="2"/>
      <c r="J283" s="166"/>
      <c r="K283" s="2"/>
      <c r="L283" s="2"/>
      <c r="M283" s="2"/>
    </row>
    <row r="284" spans="1:13">
      <c r="A284" s="2"/>
      <c r="B284" s="2"/>
      <c r="C284" s="2"/>
      <c r="D284" s="2"/>
      <c r="E284" s="2"/>
      <c r="F284" s="2"/>
      <c r="G284" s="2"/>
      <c r="H284" s="2"/>
      <c r="I284" s="2"/>
      <c r="J284" s="166"/>
      <c r="K284" s="2"/>
      <c r="L284" s="2"/>
      <c r="M284" s="2"/>
    </row>
    <row r="285" spans="1:13">
      <c r="A285" s="2"/>
      <c r="B285" s="2"/>
      <c r="C285" s="2"/>
      <c r="D285" s="2"/>
      <c r="E285" s="2"/>
      <c r="F285" s="2"/>
      <c r="G285" s="2"/>
      <c r="H285" s="2"/>
      <c r="I285" s="2"/>
      <c r="J285" s="166"/>
      <c r="K285" s="2"/>
      <c r="L285" s="2"/>
      <c r="M285" s="2"/>
    </row>
    <row r="286" spans="1:13">
      <c r="A286" s="2"/>
      <c r="B286" s="2"/>
      <c r="C286" s="2"/>
      <c r="D286" s="2"/>
      <c r="E286" s="2"/>
      <c r="F286" s="2"/>
      <c r="G286" s="2"/>
      <c r="H286" s="2"/>
      <c r="I286" s="2"/>
      <c r="J286" s="166"/>
      <c r="K286" s="2"/>
      <c r="L286" s="2"/>
      <c r="M286" s="2"/>
    </row>
    <row r="287" spans="1:13">
      <c r="A287" s="2"/>
      <c r="B287" s="2"/>
      <c r="C287" s="2"/>
      <c r="D287" s="2"/>
      <c r="E287" s="2"/>
      <c r="F287" s="2"/>
      <c r="G287" s="2"/>
      <c r="H287" s="2"/>
      <c r="I287" s="2"/>
      <c r="J287" s="166"/>
      <c r="K287" s="2"/>
      <c r="L287" s="2"/>
      <c r="M287" s="2"/>
    </row>
    <row r="288" spans="1:13">
      <c r="A288" s="2"/>
      <c r="B288" s="2"/>
      <c r="C288" s="2"/>
      <c r="D288" s="2"/>
      <c r="E288" s="2"/>
      <c r="F288" s="2"/>
      <c r="G288" s="2"/>
      <c r="H288" s="2"/>
      <c r="I288" s="2"/>
      <c r="J288" s="166"/>
      <c r="K288" s="2"/>
      <c r="L288" s="2"/>
      <c r="M288" s="2"/>
    </row>
    <row r="289" spans="1:13">
      <c r="A289" s="2"/>
      <c r="B289" s="2"/>
      <c r="C289" s="2"/>
      <c r="D289" s="2"/>
      <c r="E289" s="2"/>
      <c r="F289" s="2"/>
      <c r="G289" s="2"/>
      <c r="H289" s="2"/>
      <c r="I289" s="2"/>
      <c r="J289" s="166"/>
      <c r="K289" s="2"/>
      <c r="L289" s="2"/>
      <c r="M289" s="2"/>
    </row>
    <row r="290" spans="1:13">
      <c r="A290" s="2"/>
      <c r="B290" s="2"/>
      <c r="C290" s="2"/>
      <c r="D290" s="2"/>
      <c r="E290" s="2"/>
      <c r="F290" s="2"/>
      <c r="G290" s="2"/>
      <c r="H290" s="2"/>
      <c r="I290" s="2"/>
      <c r="J290" s="166"/>
      <c r="K290" s="2"/>
      <c r="L290" s="2"/>
      <c r="M290" s="2"/>
    </row>
    <row r="291" spans="1:13">
      <c r="A291" s="2"/>
      <c r="B291" s="2"/>
      <c r="C291" s="2"/>
      <c r="D291" s="2"/>
      <c r="E291" s="2"/>
      <c r="F291" s="2"/>
      <c r="G291" s="2"/>
      <c r="H291" s="2"/>
      <c r="I291" s="2"/>
      <c r="J291" s="166"/>
      <c r="K291" s="2"/>
      <c r="L291" s="2"/>
      <c r="M291" s="2"/>
    </row>
    <row r="292" spans="1:13">
      <c r="A292" s="2"/>
      <c r="B292" s="2"/>
      <c r="C292" s="2"/>
      <c r="D292" s="2"/>
      <c r="E292" s="2"/>
      <c r="F292" s="2"/>
      <c r="G292" s="2"/>
      <c r="H292" s="2"/>
      <c r="I292" s="2"/>
      <c r="J292" s="166"/>
      <c r="K292" s="2"/>
      <c r="L292" s="2"/>
      <c r="M292" s="2"/>
    </row>
    <row r="293" spans="1:13">
      <c r="A293" s="2"/>
      <c r="B293" s="2"/>
      <c r="C293" s="2"/>
      <c r="D293" s="2"/>
      <c r="E293" s="2"/>
      <c r="F293" s="2"/>
      <c r="G293" s="2"/>
      <c r="H293" s="2"/>
      <c r="I293" s="2"/>
      <c r="J293" s="166"/>
      <c r="K293" s="2"/>
      <c r="L293" s="2"/>
      <c r="M293" s="2"/>
    </row>
    <row r="294" spans="1:13">
      <c r="A294" s="2"/>
      <c r="B294" s="2"/>
      <c r="C294" s="2"/>
      <c r="D294" s="2"/>
      <c r="E294" s="2"/>
      <c r="F294" s="2"/>
      <c r="G294" s="2"/>
      <c r="H294" s="2"/>
      <c r="I294" s="2"/>
      <c r="J294" s="166"/>
      <c r="K294" s="2"/>
      <c r="L294" s="2"/>
      <c r="M294" s="2"/>
    </row>
    <row r="295" spans="1:13">
      <c r="A295" s="2"/>
      <c r="B295" s="2"/>
      <c r="C295" s="2"/>
      <c r="D295" s="2"/>
      <c r="E295" s="2"/>
      <c r="F295" s="2"/>
      <c r="G295" s="2"/>
      <c r="H295" s="2"/>
      <c r="I295" s="2"/>
      <c r="J295" s="166"/>
      <c r="K295" s="2"/>
      <c r="L295" s="2"/>
      <c r="M295" s="2"/>
    </row>
    <row r="296" spans="1:13">
      <c r="A296" s="2"/>
      <c r="B296" s="2"/>
      <c r="C296" s="2"/>
      <c r="D296" s="2"/>
      <c r="E296" s="2"/>
      <c r="F296" s="2"/>
      <c r="G296" s="2"/>
      <c r="H296" s="2"/>
      <c r="I296" s="2"/>
      <c r="J296" s="166"/>
      <c r="K296" s="2"/>
      <c r="L296" s="2"/>
      <c r="M296" s="2"/>
    </row>
    <row r="297" spans="1:13">
      <c r="A297" s="2"/>
      <c r="B297" s="2"/>
      <c r="C297" s="2"/>
      <c r="D297" s="2"/>
      <c r="E297" s="2"/>
      <c r="F297" s="2"/>
      <c r="G297" s="2"/>
      <c r="H297" s="2"/>
      <c r="I297" s="2"/>
      <c r="J297" s="166"/>
      <c r="K297" s="2"/>
      <c r="L297" s="2"/>
      <c r="M297" s="2"/>
    </row>
    <row r="298" spans="1:13">
      <c r="A298" s="2"/>
      <c r="B298" s="2"/>
      <c r="C298" s="2"/>
      <c r="D298" s="2"/>
      <c r="E298" s="2"/>
      <c r="F298" s="2"/>
      <c r="G298" s="2"/>
      <c r="H298" s="2"/>
      <c r="I298" s="2"/>
      <c r="J298" s="166"/>
      <c r="K298" s="2"/>
      <c r="L298" s="2"/>
      <c r="M298" s="2"/>
    </row>
    <row r="299" spans="1:13">
      <c r="A299" s="2"/>
      <c r="B299" s="2"/>
      <c r="C299" s="2"/>
      <c r="D299" s="2"/>
      <c r="E299" s="2"/>
      <c r="F299" s="2"/>
      <c r="G299" s="2"/>
      <c r="H299" s="2"/>
      <c r="I299" s="2"/>
      <c r="J299" s="166"/>
      <c r="K299" s="2"/>
      <c r="L299" s="2"/>
      <c r="M299" s="2"/>
    </row>
    <row r="300" spans="1:13">
      <c r="A300" s="2"/>
      <c r="B300" s="2"/>
      <c r="C300" s="2"/>
      <c r="D300" s="2"/>
      <c r="E300" s="2"/>
      <c r="F300" s="2"/>
      <c r="G300" s="2"/>
      <c r="H300" s="2"/>
      <c r="I300" s="2"/>
      <c r="J300" s="166"/>
      <c r="K300" s="2"/>
      <c r="L300" s="2"/>
      <c r="M300" s="2"/>
    </row>
  </sheetData>
  <sheetProtection algorithmName="SHA-512" hashValue="cI/rmtSiW27o8pwPc3iAuT9I0LfEfwl4sp32wUREgIwjVnynEMnu+NqrQYBIzdTR8QirID4EaM8qfRZsziEcCg==" saltValue="nlwlDsjW/R2TsiLHwhpuyQ==" spinCount="100000" sheet="1" objects="1" scenarios="1" selectLockedCells="1"/>
  <protectedRanges>
    <protectedRange sqref="M8" name="Range1"/>
  </protectedRanges>
  <mergeCells count="331">
    <mergeCell ref="E105:I105"/>
    <mergeCell ref="E106:I106"/>
    <mergeCell ref="E107:I107"/>
    <mergeCell ref="E180:I180"/>
    <mergeCell ref="E178:I178"/>
    <mergeCell ref="E128:I128"/>
    <mergeCell ref="E129:I129"/>
    <mergeCell ref="E144:I144"/>
    <mergeCell ref="A82:M82"/>
    <mergeCell ref="A83:M83"/>
    <mergeCell ref="A84:M84"/>
    <mergeCell ref="A91:M91"/>
    <mergeCell ref="A97:M97"/>
    <mergeCell ref="A98:B98"/>
    <mergeCell ref="E98:I98"/>
    <mergeCell ref="A85:M85"/>
    <mergeCell ref="A86:M86"/>
    <mergeCell ref="A87:M87"/>
    <mergeCell ref="A88:M88"/>
    <mergeCell ref="E37:I37"/>
    <mergeCell ref="E62:I62"/>
    <mergeCell ref="E68:I68"/>
    <mergeCell ref="E103:I103"/>
    <mergeCell ref="E109:I109"/>
    <mergeCell ref="E116:I116"/>
    <mergeCell ref="E28:I28"/>
    <mergeCell ref="E29:I29"/>
    <mergeCell ref="E23:I23"/>
    <mergeCell ref="E25:I25"/>
    <mergeCell ref="E26:I26"/>
    <mergeCell ref="E27:I27"/>
    <mergeCell ref="E24:I24"/>
    <mergeCell ref="E36:I36"/>
    <mergeCell ref="E38:I38"/>
    <mergeCell ref="E39:I39"/>
    <mergeCell ref="E40:I40"/>
    <mergeCell ref="E30:I30"/>
    <mergeCell ref="E31:I31"/>
    <mergeCell ref="E32:I32"/>
    <mergeCell ref="E33:I33"/>
    <mergeCell ref="E34:I34"/>
    <mergeCell ref="E35:I35"/>
    <mergeCell ref="E59:I59"/>
    <mergeCell ref="B2:G2"/>
    <mergeCell ref="I2:K2"/>
    <mergeCell ref="L3:M3"/>
    <mergeCell ref="A4:M4"/>
    <mergeCell ref="A9:M9"/>
    <mergeCell ref="E20:I20"/>
    <mergeCell ref="E21:I21"/>
    <mergeCell ref="E22:I22"/>
    <mergeCell ref="A10:B10"/>
    <mergeCell ref="E10:I10"/>
    <mergeCell ref="E17:I17"/>
    <mergeCell ref="A18:B19"/>
    <mergeCell ref="E18:I18"/>
    <mergeCell ref="E19:I19"/>
    <mergeCell ref="E11:I11"/>
    <mergeCell ref="E12:I12"/>
    <mergeCell ref="E14:I14"/>
    <mergeCell ref="E15:I15"/>
    <mergeCell ref="E13:I13"/>
    <mergeCell ref="E16:I16"/>
    <mergeCell ref="A49:B49"/>
    <mergeCell ref="E49:I49"/>
    <mergeCell ref="A50:B50"/>
    <mergeCell ref="E50:I50"/>
    <mergeCell ref="A51:B51"/>
    <mergeCell ref="E51:I51"/>
    <mergeCell ref="E41:I41"/>
    <mergeCell ref="A46:M46"/>
    <mergeCell ref="A47:B47"/>
    <mergeCell ref="E47:I47"/>
    <mergeCell ref="A48:B48"/>
    <mergeCell ref="E48:I48"/>
    <mergeCell ref="E44:I44"/>
    <mergeCell ref="A56:B56"/>
    <mergeCell ref="E56:I56"/>
    <mergeCell ref="A57:B57"/>
    <mergeCell ref="E57:I57"/>
    <mergeCell ref="A58:B58"/>
    <mergeCell ref="E58:I58"/>
    <mergeCell ref="A53:B53"/>
    <mergeCell ref="E53:I53"/>
    <mergeCell ref="A54:B54"/>
    <mergeCell ref="E54:I54"/>
    <mergeCell ref="A55:B55"/>
    <mergeCell ref="E55:I55"/>
    <mergeCell ref="A66:B66"/>
    <mergeCell ref="E66:I66"/>
    <mergeCell ref="A68:B68"/>
    <mergeCell ref="E67:I67"/>
    <mergeCell ref="A63:B63"/>
    <mergeCell ref="E60:I60"/>
    <mergeCell ref="A64:B64"/>
    <mergeCell ref="E64:I64"/>
    <mergeCell ref="A65:B65"/>
    <mergeCell ref="E65:I65"/>
    <mergeCell ref="E63:I63"/>
    <mergeCell ref="E61:I61"/>
    <mergeCell ref="A69:B69"/>
    <mergeCell ref="E69:I69"/>
    <mergeCell ref="A70:B70"/>
    <mergeCell ref="E70:I70"/>
    <mergeCell ref="A71:B71"/>
    <mergeCell ref="E71:I71"/>
    <mergeCell ref="A79:B80"/>
    <mergeCell ref="E79:I79"/>
    <mergeCell ref="A72:B72"/>
    <mergeCell ref="E76:I76"/>
    <mergeCell ref="E78:I78"/>
    <mergeCell ref="A74:B74"/>
    <mergeCell ref="E74:I74"/>
    <mergeCell ref="E77:I77"/>
    <mergeCell ref="A78:B78"/>
    <mergeCell ref="E80:I80"/>
    <mergeCell ref="E75:I75"/>
    <mergeCell ref="A89:M89"/>
    <mergeCell ref="A90:M90"/>
    <mergeCell ref="A101:B101"/>
    <mergeCell ref="E101:I101"/>
    <mergeCell ref="A103:B103"/>
    <mergeCell ref="E102:I102"/>
    <mergeCell ref="A104:B104"/>
    <mergeCell ref="E104:I104"/>
    <mergeCell ref="A99:B99"/>
    <mergeCell ref="E99:I99"/>
    <mergeCell ref="A100:B100"/>
    <mergeCell ref="E100:I100"/>
    <mergeCell ref="A113:B113"/>
    <mergeCell ref="E113:I113"/>
    <mergeCell ref="A114:B114"/>
    <mergeCell ref="E114:I114"/>
    <mergeCell ref="A115:B115"/>
    <mergeCell ref="E115:I115"/>
    <mergeCell ref="A110:B110"/>
    <mergeCell ref="E110:I110"/>
    <mergeCell ref="A111:B111"/>
    <mergeCell ref="E111:I111"/>
    <mergeCell ref="A112:B112"/>
    <mergeCell ref="E112:I112"/>
    <mergeCell ref="A123:B123"/>
    <mergeCell ref="E123:I123"/>
    <mergeCell ref="A124:B126"/>
    <mergeCell ref="E124:I124"/>
    <mergeCell ref="E125:I125"/>
    <mergeCell ref="E126:I126"/>
    <mergeCell ref="A117:B117"/>
    <mergeCell ref="E117:I117"/>
    <mergeCell ref="A118:B118"/>
    <mergeCell ref="E118:I118"/>
    <mergeCell ref="A119:B122"/>
    <mergeCell ref="E119:I119"/>
    <mergeCell ref="E120:I120"/>
    <mergeCell ref="E121:I121"/>
    <mergeCell ref="E122:I122"/>
    <mergeCell ref="A133:B133"/>
    <mergeCell ref="E133:I133"/>
    <mergeCell ref="A134:B134"/>
    <mergeCell ref="E134:I134"/>
    <mergeCell ref="A135:B135"/>
    <mergeCell ref="E135:I135"/>
    <mergeCell ref="A127:B127"/>
    <mergeCell ref="E127:I127"/>
    <mergeCell ref="A131:B131"/>
    <mergeCell ref="E131:I131"/>
    <mergeCell ref="A132:B132"/>
    <mergeCell ref="E132:I132"/>
    <mergeCell ref="A140:B140"/>
    <mergeCell ref="E140:I140"/>
    <mergeCell ref="A141:B141"/>
    <mergeCell ref="E141:I141"/>
    <mergeCell ref="A142:B144"/>
    <mergeCell ref="E142:I142"/>
    <mergeCell ref="E143:I143"/>
    <mergeCell ref="A136:B136"/>
    <mergeCell ref="E136:I136"/>
    <mergeCell ref="A137:B137"/>
    <mergeCell ref="E137:I137"/>
    <mergeCell ref="A138:B138"/>
    <mergeCell ref="E138:I138"/>
    <mergeCell ref="E139:I139"/>
    <mergeCell ref="A148:B148"/>
    <mergeCell ref="E148:I148"/>
    <mergeCell ref="A149:B149"/>
    <mergeCell ref="E149:I149"/>
    <mergeCell ref="A150:B150"/>
    <mergeCell ref="E150:I150"/>
    <mergeCell ref="A145:B145"/>
    <mergeCell ref="E145:I145"/>
    <mergeCell ref="A146:B146"/>
    <mergeCell ref="E146:I146"/>
    <mergeCell ref="A147:B147"/>
    <mergeCell ref="E147:I147"/>
    <mergeCell ref="A157:B157"/>
    <mergeCell ref="E157:I157"/>
    <mergeCell ref="A159:B159"/>
    <mergeCell ref="E159:I159"/>
    <mergeCell ref="A161:M161"/>
    <mergeCell ref="A162:B162"/>
    <mergeCell ref="E162:I162"/>
    <mergeCell ref="A151:B151"/>
    <mergeCell ref="E151:I151"/>
    <mergeCell ref="A152:B152"/>
    <mergeCell ref="E152:I152"/>
    <mergeCell ref="A153:B153"/>
    <mergeCell ref="E153:I153"/>
    <mergeCell ref="E158:I158"/>
    <mergeCell ref="A168:B168"/>
    <mergeCell ref="E168:I168"/>
    <mergeCell ref="A170:B170"/>
    <mergeCell ref="E170:I170"/>
    <mergeCell ref="A163:B163"/>
    <mergeCell ref="E163:I163"/>
    <mergeCell ref="A165:B165"/>
    <mergeCell ref="E165:I165"/>
    <mergeCell ref="A167:B167"/>
    <mergeCell ref="E167:I167"/>
    <mergeCell ref="E166:I166"/>
    <mergeCell ref="E169:I169"/>
    <mergeCell ref="A174:B174"/>
    <mergeCell ref="E174:I174"/>
    <mergeCell ref="A177:B177"/>
    <mergeCell ref="E177:I177"/>
    <mergeCell ref="A181:B181"/>
    <mergeCell ref="A171:B171"/>
    <mergeCell ref="E171:I171"/>
    <mergeCell ref="A172:B172"/>
    <mergeCell ref="E172:I172"/>
    <mergeCell ref="A173:B173"/>
    <mergeCell ref="E173:I173"/>
    <mergeCell ref="E175:I175"/>
    <mergeCell ref="E176:I176"/>
    <mergeCell ref="E179:I179"/>
    <mergeCell ref="A185:B185"/>
    <mergeCell ref="A187:B187"/>
    <mergeCell ref="A188:B188"/>
    <mergeCell ref="A182:B182"/>
    <mergeCell ref="A183:B183"/>
    <mergeCell ref="A184:B184"/>
    <mergeCell ref="A189:B189"/>
    <mergeCell ref="E189:I189"/>
    <mergeCell ref="A190:B190"/>
    <mergeCell ref="E190:I190"/>
    <mergeCell ref="A191:B191"/>
    <mergeCell ref="E191:I191"/>
    <mergeCell ref="A192:B193"/>
    <mergeCell ref="E192:I192"/>
    <mergeCell ref="E193:I193"/>
    <mergeCell ref="A194:B194"/>
    <mergeCell ref="E194:I194"/>
    <mergeCell ref="A197:B197"/>
    <mergeCell ref="E197:I197"/>
    <mergeCell ref="A198:B198"/>
    <mergeCell ref="E198:I198"/>
    <mergeCell ref="A200:M200"/>
    <mergeCell ref="A201:M201"/>
    <mergeCell ref="A195:B195"/>
    <mergeCell ref="E195:I195"/>
    <mergeCell ref="A196:B196"/>
    <mergeCell ref="E196:I196"/>
    <mergeCell ref="A210:B210"/>
    <mergeCell ref="E210:I210"/>
    <mergeCell ref="A211:B211"/>
    <mergeCell ref="E211:I211"/>
    <mergeCell ref="A212:B212"/>
    <mergeCell ref="E212:I212"/>
    <mergeCell ref="A202:M202"/>
    <mergeCell ref="A203:M203"/>
    <mergeCell ref="A204:M204"/>
    <mergeCell ref="A205:M205"/>
    <mergeCell ref="A206:M206"/>
    <mergeCell ref="A209:M209"/>
    <mergeCell ref="A256:M257"/>
    <mergeCell ref="E242:I242"/>
    <mergeCell ref="E245:I245"/>
    <mergeCell ref="A239:B239"/>
    <mergeCell ref="E239:I239"/>
    <mergeCell ref="A240:B240"/>
    <mergeCell ref="E240:I240"/>
    <mergeCell ref="E241:I241"/>
    <mergeCell ref="B253:E253"/>
    <mergeCell ref="H250:L250"/>
    <mergeCell ref="H251:L251"/>
    <mergeCell ref="H253:L253"/>
    <mergeCell ref="H254:L254"/>
    <mergeCell ref="B250:F250"/>
    <mergeCell ref="B251:E251"/>
    <mergeCell ref="B254:E254"/>
    <mergeCell ref="L248:M248"/>
    <mergeCell ref="C249:K249"/>
    <mergeCell ref="L246:M246"/>
    <mergeCell ref="A247:B247"/>
    <mergeCell ref="E247:I247"/>
    <mergeCell ref="B252:E252"/>
    <mergeCell ref="H252:J252"/>
    <mergeCell ref="A242:B245"/>
    <mergeCell ref="E244:I244"/>
    <mergeCell ref="E243:I243"/>
    <mergeCell ref="A234:B235"/>
    <mergeCell ref="E234:I234"/>
    <mergeCell ref="E235:I235"/>
    <mergeCell ref="A236:B236"/>
    <mergeCell ref="E236:I236"/>
    <mergeCell ref="A237:B238"/>
    <mergeCell ref="E237:I237"/>
    <mergeCell ref="E238:I238"/>
    <mergeCell ref="A241:B241"/>
    <mergeCell ref="A213:B213"/>
    <mergeCell ref="E213:I213"/>
    <mergeCell ref="A231:B231"/>
    <mergeCell ref="E231:I231"/>
    <mergeCell ref="A232:B232"/>
    <mergeCell ref="E232:I232"/>
    <mergeCell ref="A233:B233"/>
    <mergeCell ref="E233:I233"/>
    <mergeCell ref="A224:B224"/>
    <mergeCell ref="A229:M229"/>
    <mergeCell ref="A230:B230"/>
    <mergeCell ref="E230:I230"/>
    <mergeCell ref="E215:I215"/>
    <mergeCell ref="E221:I221"/>
    <mergeCell ref="E227:I227"/>
    <mergeCell ref="A222:B222"/>
    <mergeCell ref="A223:B223"/>
    <mergeCell ref="A216:B216"/>
    <mergeCell ref="E216:I216"/>
    <mergeCell ref="A217:B217"/>
    <mergeCell ref="A218:B218"/>
    <mergeCell ref="E226:I226"/>
    <mergeCell ref="E214:I214"/>
  </mergeCells>
  <phoneticPr fontId="5" type="noConversion"/>
  <dataValidations disablePrompts="1" count="1">
    <dataValidation type="list" allowBlank="1" showInputMessage="1" showErrorMessage="1" sqref="P165:P166" xr:uid="{00000000-0002-0000-0200-000000000000}">
      <formula1>$AH$2:$AH$3</formula1>
    </dataValidation>
  </dataValidations>
  <printOptions horizontalCentered="1"/>
  <pageMargins left="0.25" right="0.25" top="0.25" bottom="0.25" header="0" footer="0"/>
  <pageSetup scale="76" fitToHeight="5" orientation="portrait" horizontalDpi="4294967292" verticalDpi="4294967292" r:id="rId1"/>
  <headerFooter>
    <oddFooter>&amp;L&amp;"Calibri,Regular"&amp;8&amp;K000000ea = each | lf = linear feet | ls = lump sum | sf = square feet | sy = square yards&amp;R&amp;"Calibri,Regular"&amp;8&amp;K000000Page &amp;P</oddFooter>
  </headerFooter>
  <rowBreaks count="4" manualBreakCount="4">
    <brk id="45" max="16383" man="1"/>
    <brk id="96" max="16383" man="1"/>
    <brk id="160" max="16383" man="1"/>
    <brk id="20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0</xdr:col>
                    <xdr:colOff>285750</xdr:colOff>
                    <xdr:row>5</xdr:row>
                    <xdr:rowOff>19050</xdr:rowOff>
                  </from>
                  <to>
                    <xdr:col>1</xdr:col>
                    <xdr:colOff>57150</xdr:colOff>
                    <xdr:row>6</xdr:row>
                    <xdr:rowOff>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xdr:col>
                    <xdr:colOff>476250</xdr:colOff>
                    <xdr:row>5</xdr:row>
                    <xdr:rowOff>9525</xdr:rowOff>
                  </from>
                  <to>
                    <xdr:col>2</xdr:col>
                    <xdr:colOff>104775</xdr:colOff>
                    <xdr:row>5</xdr:row>
                    <xdr:rowOff>238125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19050</xdr:colOff>
                    <xdr:row>4</xdr:row>
                    <xdr:rowOff>247650</xdr:rowOff>
                  </from>
                  <to>
                    <xdr:col>3</xdr:col>
                    <xdr:colOff>419100</xdr:colOff>
                    <xdr:row>5</xdr:row>
                    <xdr:rowOff>219075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4</xdr:col>
                    <xdr:colOff>47625</xdr:colOff>
                    <xdr:row>5</xdr:row>
                    <xdr:rowOff>28575</xdr:rowOff>
                  </from>
                  <to>
                    <xdr:col>4</xdr:col>
                    <xdr:colOff>447675</xdr:colOff>
                    <xdr:row>6</xdr:row>
                    <xdr:rowOff>9525</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6</xdr:col>
                    <xdr:colOff>171450</xdr:colOff>
                    <xdr:row>5</xdr:row>
                    <xdr:rowOff>19050</xdr:rowOff>
                  </from>
                  <to>
                    <xdr:col>6</xdr:col>
                    <xdr:colOff>571500</xdr:colOff>
                    <xdr:row>6</xdr:row>
                    <xdr:rowOff>0</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6</xdr:col>
                    <xdr:colOff>161925</xdr:colOff>
                    <xdr:row>3</xdr:row>
                    <xdr:rowOff>295275</xdr:rowOff>
                  </from>
                  <to>
                    <xdr:col>6</xdr:col>
                    <xdr:colOff>552450</xdr:colOff>
                    <xdr:row>4</xdr:row>
                    <xdr:rowOff>209550</xdr:rowOff>
                  </to>
                </anchor>
              </controlPr>
            </control>
          </mc:Choice>
        </mc:AlternateContent>
        <mc:AlternateContent xmlns:mc="http://schemas.openxmlformats.org/markup-compatibility/2006">
          <mc:Choice Requires="x14">
            <control shapeId="10249" r:id="rId10" name="Check Box 9">
              <controlPr defaultSize="0" autoFill="0" autoLine="0" autoPict="0">
                <anchor moveWithCells="1">
                  <from>
                    <xdr:col>0</xdr:col>
                    <xdr:colOff>276225</xdr:colOff>
                    <xdr:row>4</xdr:row>
                    <xdr:rowOff>9525</xdr:rowOff>
                  </from>
                  <to>
                    <xdr:col>0</xdr:col>
                    <xdr:colOff>552450</xdr:colOff>
                    <xdr:row>4</xdr:row>
                    <xdr:rowOff>238125</xdr:rowOff>
                  </to>
                </anchor>
              </controlPr>
            </control>
          </mc:Choice>
        </mc:AlternateContent>
        <mc:AlternateContent xmlns:mc="http://schemas.openxmlformats.org/markup-compatibility/2006">
          <mc:Choice Requires="x14">
            <control shapeId="10250" r:id="rId11" name="Check Box 10">
              <controlPr defaultSize="0" autoFill="0" autoLine="0" autoPict="0">
                <anchor moveWithCells="1">
                  <from>
                    <xdr:col>1</xdr:col>
                    <xdr:colOff>476250</xdr:colOff>
                    <xdr:row>4</xdr:row>
                    <xdr:rowOff>19050</xdr:rowOff>
                  </from>
                  <to>
                    <xdr:col>2</xdr:col>
                    <xdr:colOff>209550</xdr:colOff>
                    <xdr:row>5</xdr:row>
                    <xdr:rowOff>0</xdr:rowOff>
                  </to>
                </anchor>
              </controlPr>
            </control>
          </mc:Choice>
        </mc:AlternateContent>
        <mc:AlternateContent xmlns:mc="http://schemas.openxmlformats.org/markup-compatibility/2006">
          <mc:Choice Requires="x14">
            <control shapeId="10251" r:id="rId12" name="Check Box 11">
              <controlPr defaultSize="0" autoFill="0" autoLine="0" autoPict="0">
                <anchor moveWithCells="1">
                  <from>
                    <xdr:col>3</xdr:col>
                    <xdr:colOff>19050</xdr:colOff>
                    <xdr:row>4</xdr:row>
                    <xdr:rowOff>19050</xdr:rowOff>
                  </from>
                  <to>
                    <xdr:col>3</xdr:col>
                    <xdr:colOff>419100</xdr:colOff>
                    <xdr:row>5</xdr:row>
                    <xdr:rowOff>0</xdr:rowOff>
                  </to>
                </anchor>
              </controlPr>
            </control>
          </mc:Choice>
        </mc:AlternateContent>
        <mc:AlternateContent xmlns:mc="http://schemas.openxmlformats.org/markup-compatibility/2006">
          <mc:Choice Requires="x14">
            <control shapeId="10252" r:id="rId13" name="Check Box 12">
              <controlPr defaultSize="0" autoFill="0" autoLine="0" autoPict="0">
                <anchor moveWithCells="1">
                  <from>
                    <xdr:col>4</xdr:col>
                    <xdr:colOff>47625</xdr:colOff>
                    <xdr:row>4</xdr:row>
                    <xdr:rowOff>28575</xdr:rowOff>
                  </from>
                  <to>
                    <xdr:col>4</xdr:col>
                    <xdr:colOff>428625</xdr:colOff>
                    <xdr:row>5</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E112"/>
  <sheetViews>
    <sheetView showGridLines="0" topLeftCell="A38" zoomScaleNormal="100" workbookViewId="0">
      <selection activeCell="B3" sqref="B3"/>
    </sheetView>
  </sheetViews>
  <sheetFormatPr defaultColWidth="9.25" defaultRowHeight="12.75" outlineLevelRow="1"/>
  <cols>
    <col min="1" max="1" width="2.75" style="13" customWidth="1"/>
    <col min="2" max="2" width="40.75" style="13" customWidth="1"/>
    <col min="3" max="3" width="11.75" style="13" customWidth="1"/>
    <col min="4" max="4" width="15.25" style="13" customWidth="1"/>
    <col min="5" max="5" width="4" style="13" customWidth="1"/>
    <col min="6" max="6" width="40.75" style="24" customWidth="1"/>
    <col min="7" max="7" width="13.25" style="24" customWidth="1"/>
    <col min="8" max="8" width="15.5" style="13" customWidth="1"/>
    <col min="9" max="9" width="4.5" style="14" customWidth="1"/>
    <col min="10" max="15" width="9.25" style="13" customWidth="1"/>
    <col min="16" max="55" width="9.25" style="13"/>
    <col min="56" max="56" width="13.25" style="13" bestFit="1" customWidth="1"/>
    <col min="57" max="16384" width="9.25" style="13"/>
  </cols>
  <sheetData>
    <row r="1" spans="1:57" customFormat="1" ht="93.75" customHeight="1" thickBot="1">
      <c r="B1" s="13"/>
      <c r="F1" s="24"/>
      <c r="G1" s="373" t="s">
        <v>214</v>
      </c>
      <c r="H1" s="38"/>
      <c r="I1" s="38"/>
    </row>
    <row r="2" spans="1:57" s="39" customFormat="1" ht="15" hidden="1" customHeight="1">
      <c r="B2" s="44"/>
      <c r="C2" s="45"/>
      <c r="D2" s="45"/>
      <c r="E2" s="45"/>
      <c r="F2" s="45"/>
      <c r="G2" s="45"/>
      <c r="H2" s="45"/>
      <c r="BC2" s="40" t="s">
        <v>140</v>
      </c>
      <c r="BD2" s="41" t="s">
        <v>141</v>
      </c>
      <c r="BE2" s="133">
        <f>SUM('Deal Information'!C16:E16)</f>
        <v>0</v>
      </c>
    </row>
    <row r="3" spans="1:57" s="39" customFormat="1" ht="15" customHeight="1" thickBot="1">
      <c r="A3" s="137"/>
      <c r="B3" s="138"/>
      <c r="C3" s="139"/>
      <c r="D3" s="139"/>
      <c r="E3" s="139"/>
      <c r="F3" s="138"/>
      <c r="G3" s="140"/>
      <c r="H3" s="141"/>
      <c r="I3" s="142"/>
      <c r="BC3" s="46"/>
      <c r="BD3" s="46"/>
    </row>
    <row r="4" spans="1:57" s="96" customFormat="1" ht="22.9" customHeight="1" thickBot="1">
      <c r="A4" s="143"/>
      <c r="B4" s="497" t="s">
        <v>286</v>
      </c>
      <c r="C4" s="498"/>
      <c r="D4" s="499"/>
      <c r="E4" s="108"/>
      <c r="F4" s="104" t="s">
        <v>287</v>
      </c>
      <c r="G4" s="105" t="s">
        <v>146</v>
      </c>
      <c r="H4" s="106" t="s">
        <v>147</v>
      </c>
      <c r="I4" s="121"/>
    </row>
    <row r="5" spans="1:57" s="96" customFormat="1" ht="19.899999999999999" customHeight="1" outlineLevel="1">
      <c r="A5" s="143"/>
      <c r="B5" s="586" t="s">
        <v>148</v>
      </c>
      <c r="C5" s="587"/>
      <c r="D5" s="173">
        <f>SUM('Deal Information'!C27)</f>
        <v>400000</v>
      </c>
      <c r="E5" s="109"/>
      <c r="F5" s="103" t="s">
        <v>149</v>
      </c>
      <c r="G5" s="174">
        <f>SUM('Deal Information'!C31)</f>
        <v>3300</v>
      </c>
      <c r="H5" s="175">
        <f t="shared" ref="H5:H12" si="0">G5/12</f>
        <v>275</v>
      </c>
      <c r="I5" s="121"/>
    </row>
    <row r="6" spans="1:57" s="96" customFormat="1" ht="19.899999999999999" customHeight="1" outlineLevel="1">
      <c r="A6" s="143"/>
      <c r="B6" s="584" t="s">
        <v>150</v>
      </c>
      <c r="C6" s="585"/>
      <c r="D6" s="172">
        <f>SUM('Deal Information'!C28)</f>
        <v>300000</v>
      </c>
      <c r="E6" s="109"/>
      <c r="F6" s="103" t="s">
        <v>151</v>
      </c>
      <c r="G6" s="176">
        <f>('Deal Information'!C33)*12</f>
        <v>1200</v>
      </c>
      <c r="H6" s="175">
        <f t="shared" si="0"/>
        <v>100</v>
      </c>
      <c r="I6" s="121"/>
    </row>
    <row r="7" spans="1:57" s="96" customFormat="1" ht="19.899999999999999" customHeight="1" outlineLevel="1">
      <c r="A7" s="143"/>
      <c r="B7" s="584" t="s">
        <v>152</v>
      </c>
      <c r="C7" s="585"/>
      <c r="D7" s="172">
        <f>'Repair Estimator'!L248</f>
        <v>10000</v>
      </c>
      <c r="E7" s="109"/>
      <c r="F7" s="103" t="s">
        <v>153</v>
      </c>
      <c r="G7" s="174">
        <f>SUM('Deal Information'!C32)</f>
        <v>2430</v>
      </c>
      <c r="H7" s="177">
        <f t="shared" si="0"/>
        <v>202.5</v>
      </c>
      <c r="I7" s="121"/>
    </row>
    <row r="8" spans="1:57" s="96" customFormat="1" ht="19.899999999999999" customHeight="1" outlineLevel="1">
      <c r="A8" s="143"/>
      <c r="B8" s="588" t="s">
        <v>145</v>
      </c>
      <c r="C8" s="589"/>
      <c r="D8" s="172">
        <f>SUM('Deal Information'!C29)</f>
        <v>300000</v>
      </c>
      <c r="E8" s="110"/>
      <c r="F8" s="103" t="s">
        <v>285</v>
      </c>
      <c r="G8" s="229">
        <f>('Deal Information'!C35)*12</f>
        <v>960</v>
      </c>
      <c r="H8" s="177">
        <f t="shared" si="0"/>
        <v>80</v>
      </c>
      <c r="I8" s="121"/>
    </row>
    <row r="9" spans="1:57" s="96" customFormat="1" ht="19.899999999999999" customHeight="1" outlineLevel="1">
      <c r="A9" s="143"/>
      <c r="B9" s="117"/>
      <c r="C9" s="223"/>
      <c r="D9" s="172"/>
      <c r="E9" s="110"/>
      <c r="F9" s="103" t="s">
        <v>395</v>
      </c>
      <c r="G9" s="229">
        <f>('Deal Information'!C34)*12</f>
        <v>960</v>
      </c>
      <c r="H9" s="177">
        <f t="shared" si="0"/>
        <v>80</v>
      </c>
      <c r="I9" s="121"/>
    </row>
    <row r="10" spans="1:57" s="96" customFormat="1" ht="19.899999999999999" customHeight="1" outlineLevel="1">
      <c r="A10" s="143"/>
      <c r="B10" s="117"/>
      <c r="C10" s="223"/>
      <c r="D10" s="172"/>
      <c r="E10" s="110"/>
      <c r="F10" s="103" t="s">
        <v>410</v>
      </c>
      <c r="G10" s="229">
        <f>('Deal Information'!C36)*12</f>
        <v>960</v>
      </c>
      <c r="H10" s="177">
        <f t="shared" si="0"/>
        <v>80</v>
      </c>
      <c r="I10" s="121"/>
    </row>
    <row r="11" spans="1:57" s="96" customFormat="1" ht="19.899999999999999" customHeight="1" outlineLevel="1">
      <c r="A11" s="143"/>
      <c r="B11" s="117"/>
      <c r="C11" s="223"/>
      <c r="D11" s="172"/>
      <c r="E11" s="110"/>
      <c r="F11" s="103" t="s">
        <v>426</v>
      </c>
      <c r="G11" s="229">
        <f>('Deal Information'!C37)*12</f>
        <v>960</v>
      </c>
      <c r="H11" s="177">
        <f t="shared" si="0"/>
        <v>80</v>
      </c>
      <c r="I11" s="121"/>
    </row>
    <row r="12" spans="1:57" s="96" customFormat="1" ht="19.899999999999999" customHeight="1" outlineLevel="1" thickBot="1">
      <c r="A12" s="143"/>
      <c r="B12" s="584" t="s">
        <v>154</v>
      </c>
      <c r="C12" s="585"/>
      <c r="D12" s="171">
        <f>SUM('Deal Information'!C30)</f>
        <v>7</v>
      </c>
      <c r="E12" s="111"/>
      <c r="F12" s="103" t="s">
        <v>155</v>
      </c>
      <c r="G12" s="176">
        <f>+(('Deal Information'!C38)+('Deal Information'!C39)+('Deal Information'!C40))*12</f>
        <v>0</v>
      </c>
      <c r="H12" s="177">
        <f t="shared" si="0"/>
        <v>0</v>
      </c>
      <c r="I12" s="121"/>
    </row>
    <row r="13" spans="1:57" s="96" customFormat="1" ht="22.9" customHeight="1" thickTop="1">
      <c r="A13" s="143"/>
      <c r="B13" s="578" t="s">
        <v>288</v>
      </c>
      <c r="C13" s="579"/>
      <c r="D13" s="580"/>
      <c r="E13" s="99"/>
      <c r="F13" s="578" t="s">
        <v>289</v>
      </c>
      <c r="G13" s="579"/>
      <c r="H13" s="580"/>
      <c r="I13" s="121"/>
    </row>
    <row r="14" spans="1:57" s="96" customFormat="1" ht="36" customHeight="1" thickBot="1">
      <c r="A14" s="143"/>
      <c r="B14" s="572">
        <f>SUM(D7:D8)</f>
        <v>310000</v>
      </c>
      <c r="C14" s="573"/>
      <c r="D14" s="574"/>
      <c r="E14" s="99"/>
      <c r="F14" s="572">
        <f>SUM(H5:H12)</f>
        <v>897.5</v>
      </c>
      <c r="G14" s="573"/>
      <c r="H14" s="574"/>
      <c r="I14" s="121"/>
    </row>
    <row r="15" spans="1:57" s="96" customFormat="1" ht="22.9" customHeight="1" thickTop="1">
      <c r="A15" s="143"/>
      <c r="B15" s="98"/>
      <c r="C15" s="98"/>
      <c r="D15" s="99"/>
      <c r="E15" s="99"/>
      <c r="F15" s="98"/>
      <c r="G15" s="98"/>
      <c r="H15" s="100"/>
      <c r="I15" s="121"/>
    </row>
    <row r="16" spans="1:57" s="96" customFormat="1" ht="22.9" customHeight="1">
      <c r="A16" s="143"/>
      <c r="B16" s="571" t="s">
        <v>296</v>
      </c>
      <c r="C16" s="571"/>
      <c r="D16" s="571"/>
      <c r="E16" s="99"/>
      <c r="F16" s="550" t="s">
        <v>141</v>
      </c>
      <c r="G16" s="550"/>
      <c r="H16" s="110"/>
      <c r="I16" s="121"/>
    </row>
    <row r="17" spans="1:9" s="96" customFormat="1" ht="22.9" customHeight="1" thickBot="1">
      <c r="A17" s="143"/>
      <c r="B17" s="98"/>
      <c r="C17" s="98"/>
      <c r="D17" s="99"/>
      <c r="E17" s="99"/>
      <c r="F17" s="98"/>
      <c r="G17" s="98"/>
      <c r="H17" s="100"/>
      <c r="I17" s="121"/>
    </row>
    <row r="18" spans="1:9" s="96" customFormat="1" ht="22.9" customHeight="1" thickBot="1">
      <c r="A18" s="143"/>
      <c r="B18" s="112" t="s">
        <v>265</v>
      </c>
      <c r="C18" s="113"/>
      <c r="D18" s="114"/>
      <c r="E18" s="110"/>
      <c r="F18" s="104" t="s">
        <v>290</v>
      </c>
      <c r="G18" s="105" t="s">
        <v>291</v>
      </c>
      <c r="H18" s="106" t="s">
        <v>95</v>
      </c>
      <c r="I18" s="121"/>
    </row>
    <row r="19" spans="1:9" s="96" customFormat="1" ht="19.149999999999999" customHeight="1" outlineLevel="1">
      <c r="A19" s="143"/>
      <c r="B19" s="117" t="s">
        <v>156</v>
      </c>
      <c r="C19" s="238">
        <f>'Deal Information'!G27</f>
        <v>0.9</v>
      </c>
      <c r="D19" s="123">
        <f>IF($F$16="ARV",$D$5*C19,IF($F$16="Purchase+Rehab",(($D$8+$D$7)*C19),IF($F$16="Purchase Price",($D$8*C19))))</f>
        <v>360000</v>
      </c>
      <c r="E19" s="115"/>
      <c r="F19" s="235" t="s">
        <v>398</v>
      </c>
      <c r="G19" s="186">
        <f>'Deal Information'!J27</f>
        <v>0</v>
      </c>
      <c r="H19" s="187">
        <f>G19*'Deal Information'!C29</f>
        <v>0</v>
      </c>
      <c r="I19" s="121"/>
    </row>
    <row r="20" spans="1:9" s="96" customFormat="1" ht="19.149999999999999" customHeight="1" outlineLevel="1">
      <c r="A20" s="143"/>
      <c r="B20" s="117" t="s">
        <v>157</v>
      </c>
      <c r="C20" s="178">
        <f>'Deal Information'!G28</f>
        <v>0</v>
      </c>
      <c r="D20" s="181">
        <f>C20/100*D19</f>
        <v>0</v>
      </c>
      <c r="E20" s="116"/>
      <c r="F20" s="236" t="s">
        <v>159</v>
      </c>
      <c r="G20" s="186"/>
      <c r="H20" s="187">
        <f>'Deal Information'!J28</f>
        <v>0</v>
      </c>
      <c r="I20" s="121"/>
    </row>
    <row r="21" spans="1:9" s="96" customFormat="1" ht="19.149999999999999" customHeight="1" outlineLevel="1" thickBot="1">
      <c r="A21" s="143"/>
      <c r="B21" s="118" t="s">
        <v>158</v>
      </c>
      <c r="C21" s="239">
        <f>'Deal Information'!G29</f>
        <v>0</v>
      </c>
      <c r="D21" s="182">
        <f>D19*C21/12*D12</f>
        <v>0</v>
      </c>
      <c r="E21" s="116"/>
      <c r="F21" s="237" t="s">
        <v>399</v>
      </c>
      <c r="G21" s="188"/>
      <c r="H21" s="181">
        <f>'Deal Information'!J29</f>
        <v>0</v>
      </c>
      <c r="I21" s="121"/>
    </row>
    <row r="22" spans="1:9" s="96" customFormat="1" ht="19.149999999999999" customHeight="1" outlineLevel="1">
      <c r="A22" s="143"/>
      <c r="B22" s="118" t="s">
        <v>160</v>
      </c>
      <c r="C22" s="178"/>
      <c r="D22" s="181">
        <f>D21/D12</f>
        <v>0</v>
      </c>
      <c r="E22" s="116"/>
      <c r="F22" s="117"/>
      <c r="H22" s="233"/>
      <c r="I22" s="121"/>
    </row>
    <row r="23" spans="1:9" s="96" customFormat="1" ht="19.149999999999999" customHeight="1" outlineLevel="1" thickBot="1">
      <c r="A23" s="143"/>
      <c r="B23" s="118"/>
      <c r="C23" s="178"/>
      <c r="D23" s="181"/>
      <c r="E23" s="116"/>
      <c r="F23" s="124"/>
      <c r="G23" s="231"/>
      <c r="H23" s="232"/>
      <c r="I23" s="121"/>
    </row>
    <row r="24" spans="1:9" s="96" customFormat="1" ht="19.149999999999999" customHeight="1" outlineLevel="1" thickTop="1">
      <c r="A24" s="143"/>
      <c r="B24" s="118"/>
      <c r="C24" s="178"/>
      <c r="D24" s="181"/>
      <c r="E24" s="116"/>
      <c r="F24" s="578" t="s">
        <v>293</v>
      </c>
      <c r="G24" s="579"/>
      <c r="H24" s="580"/>
      <c r="I24" s="121"/>
    </row>
    <row r="25" spans="1:9" s="96" customFormat="1" ht="16.899999999999999" customHeight="1" outlineLevel="1">
      <c r="A25" s="143"/>
      <c r="B25" s="118"/>
      <c r="C25" s="178"/>
      <c r="D25" s="181"/>
      <c r="E25" s="116"/>
      <c r="F25" s="581">
        <f>SUM(H19:H23)</f>
        <v>0</v>
      </c>
      <c r="G25" s="582"/>
      <c r="H25" s="583"/>
      <c r="I25" s="121"/>
    </row>
    <row r="26" spans="1:9" s="96" customFormat="1" ht="19.149999999999999" customHeight="1" outlineLevel="1" thickBot="1">
      <c r="A26" s="143"/>
      <c r="B26" s="117" t="s">
        <v>161</v>
      </c>
      <c r="C26" s="238">
        <f>'Deal Information'!G31</f>
        <v>0</v>
      </c>
      <c r="D26" s="123">
        <f>IF($F$16="ARV",$D$5*C26,IF($F$16="Purchase+Rehab",(($D$8+$D$7)*C26),IF($F$16="Purchase Price",($D$8*C26))))</f>
        <v>0</v>
      </c>
      <c r="E26" s="116"/>
      <c r="F26" s="572"/>
      <c r="G26" s="573"/>
      <c r="H26" s="574"/>
      <c r="I26" s="121"/>
    </row>
    <row r="27" spans="1:9" s="96" customFormat="1" ht="19.149999999999999" customHeight="1" outlineLevel="1" thickTop="1" thickBot="1">
      <c r="A27" s="143"/>
      <c r="B27" s="117" t="s">
        <v>162</v>
      </c>
      <c r="C27" s="178">
        <f>'Deal Information'!G32</f>
        <v>0</v>
      </c>
      <c r="D27" s="181">
        <f>C27/100*D26</f>
        <v>0</v>
      </c>
      <c r="E27" s="116"/>
      <c r="F27" s="98"/>
      <c r="G27" s="98"/>
      <c r="H27" s="100"/>
      <c r="I27" s="121"/>
    </row>
    <row r="28" spans="1:9" s="96" customFormat="1" ht="19.149999999999999" customHeight="1" outlineLevel="1" thickBot="1">
      <c r="A28" s="143"/>
      <c r="B28" s="117" t="s">
        <v>163</v>
      </c>
      <c r="C28" s="239">
        <f>'Deal Information'!G33</f>
        <v>0</v>
      </c>
      <c r="D28" s="182">
        <f>D26*C28/12*D12</f>
        <v>0</v>
      </c>
      <c r="E28" s="115"/>
      <c r="F28" s="104" t="s">
        <v>294</v>
      </c>
      <c r="G28" s="105" t="s">
        <v>295</v>
      </c>
      <c r="H28" s="106" t="s">
        <v>95</v>
      </c>
      <c r="I28" s="144"/>
    </row>
    <row r="29" spans="1:9" s="96" customFormat="1" ht="19.149999999999999" customHeight="1" outlineLevel="1">
      <c r="A29" s="143"/>
      <c r="B29" s="118" t="s">
        <v>165</v>
      </c>
      <c r="C29" s="178"/>
      <c r="D29" s="181">
        <f>D28/D12</f>
        <v>0</v>
      </c>
      <c r="E29" s="116"/>
      <c r="F29" s="235" t="s">
        <v>398</v>
      </c>
      <c r="G29" s="186"/>
      <c r="H29" s="187">
        <f>'Deal Information'!J37</f>
        <v>0</v>
      </c>
      <c r="I29" s="144"/>
    </row>
    <row r="30" spans="1:9" s="96" customFormat="1" ht="19.149999999999999" customHeight="1" outlineLevel="1">
      <c r="A30" s="143"/>
      <c r="B30" s="120"/>
      <c r="C30" s="183"/>
      <c r="D30" s="184"/>
      <c r="E30" s="116"/>
      <c r="F30" s="117" t="s">
        <v>164</v>
      </c>
      <c r="G30" s="186"/>
      <c r="H30" s="123">
        <f>'Deal Information'!J38</f>
        <v>0</v>
      </c>
      <c r="I30" s="144"/>
    </row>
    <row r="31" spans="1:9" s="96" customFormat="1" ht="19.149999999999999" customHeight="1" outlineLevel="1">
      <c r="A31" s="143"/>
      <c r="B31" s="120"/>
      <c r="C31" s="183"/>
      <c r="D31" s="184"/>
      <c r="E31" s="116"/>
      <c r="F31" s="117" t="s">
        <v>422</v>
      </c>
      <c r="G31" s="186"/>
      <c r="H31" s="123">
        <f>'Deal Information'!J33</f>
        <v>0</v>
      </c>
      <c r="I31" s="144"/>
    </row>
    <row r="32" spans="1:9" s="96" customFormat="1" ht="19.149999999999999" customHeight="1" outlineLevel="1">
      <c r="A32" s="143"/>
      <c r="B32" s="117" t="s">
        <v>167</v>
      </c>
      <c r="C32" s="179">
        <f>'Deal Information'!G35</f>
        <v>0</v>
      </c>
      <c r="D32" s="123">
        <f>IF($F$16="ARV",$D$5*C32,IF($F$16="Purchase+Rehab",(($D$8+$D$7)*C32),IF($F$16="Purchase Price",($D$8*C32))))</f>
        <v>0</v>
      </c>
      <c r="E32" s="116"/>
      <c r="F32" s="117" t="s">
        <v>166</v>
      </c>
      <c r="G32" s="186">
        <f>'Deal Information'!J32</f>
        <v>0.03</v>
      </c>
      <c r="H32" s="181">
        <f>G32*D5</f>
        <v>12000</v>
      </c>
      <c r="I32" s="144"/>
    </row>
    <row r="33" spans="1:11" s="96" customFormat="1" ht="19.149999999999999" customHeight="1" outlineLevel="1">
      <c r="A33" s="143"/>
      <c r="B33" s="117" t="s">
        <v>169</v>
      </c>
      <c r="C33" s="180">
        <f>'Deal Information'!G36</f>
        <v>0</v>
      </c>
      <c r="D33" s="181">
        <f>C33/100*D32</f>
        <v>0</v>
      </c>
      <c r="E33" s="115"/>
      <c r="F33" s="117" t="s">
        <v>168</v>
      </c>
      <c r="G33" s="186">
        <f>'Deal Information'!J34</f>
        <v>0.01</v>
      </c>
      <c r="H33" s="181">
        <f>G33*D5</f>
        <v>4000</v>
      </c>
      <c r="I33" s="144"/>
    </row>
    <row r="34" spans="1:11" s="96" customFormat="1" ht="19.149999999999999" customHeight="1" outlineLevel="1">
      <c r="A34" s="143"/>
      <c r="B34" s="117" t="s">
        <v>171</v>
      </c>
      <c r="C34" s="186">
        <f>'Deal Information'!G37</f>
        <v>0</v>
      </c>
      <c r="D34" s="182">
        <f>D32*C34/12*D12</f>
        <v>0</v>
      </c>
      <c r="E34" s="116"/>
      <c r="F34" s="117" t="s">
        <v>170</v>
      </c>
      <c r="G34" s="188"/>
      <c r="H34" s="123">
        <f>SUM('Deal Information'!J39)</f>
        <v>0</v>
      </c>
      <c r="I34" s="144"/>
    </row>
    <row r="35" spans="1:11" s="96" customFormat="1" ht="19.149999999999999" customHeight="1" outlineLevel="1">
      <c r="A35" s="143"/>
      <c r="B35" s="118" t="s">
        <v>173</v>
      </c>
      <c r="C35" s="178"/>
      <c r="D35" s="181">
        <f>D34/D12</f>
        <v>0</v>
      </c>
      <c r="E35" s="116"/>
      <c r="F35" s="117" t="s">
        <v>172</v>
      </c>
      <c r="G35" s="188"/>
      <c r="H35" s="123">
        <f>'Deal Information'!J36</f>
        <v>0</v>
      </c>
      <c r="I35" s="144"/>
      <c r="J35" s="122"/>
      <c r="K35" s="122"/>
    </row>
    <row r="36" spans="1:11" s="96" customFormat="1" ht="19.149999999999999" customHeight="1" outlineLevel="1">
      <c r="A36" s="143"/>
      <c r="B36" s="120"/>
      <c r="C36" s="183"/>
      <c r="D36" s="184"/>
      <c r="E36" s="116"/>
      <c r="F36" s="117" t="s">
        <v>174</v>
      </c>
      <c r="G36" s="188"/>
      <c r="H36" s="123">
        <f>'Deal Information'!J40</f>
        <v>0</v>
      </c>
      <c r="I36" s="145"/>
      <c r="J36" s="97"/>
    </row>
    <row r="37" spans="1:11" s="96" customFormat="1" ht="19.149999999999999" customHeight="1" outlineLevel="1" thickBot="1">
      <c r="A37" s="143"/>
      <c r="B37" s="119"/>
      <c r="C37" s="240"/>
      <c r="D37" s="185"/>
      <c r="E37" s="109"/>
      <c r="F37" s="124" t="s">
        <v>176</v>
      </c>
      <c r="G37" s="189"/>
      <c r="H37" s="190">
        <f>'Deal Information'!J35</f>
        <v>0</v>
      </c>
      <c r="I37" s="144"/>
      <c r="J37" s="97"/>
    </row>
    <row r="38" spans="1:11" s="96" customFormat="1" ht="22.9" customHeight="1" thickTop="1">
      <c r="A38" s="143"/>
      <c r="B38" s="575" t="s">
        <v>181</v>
      </c>
      <c r="C38" s="576"/>
      <c r="D38" s="577"/>
      <c r="E38" s="99"/>
      <c r="F38" s="578" t="s">
        <v>292</v>
      </c>
      <c r="G38" s="579"/>
      <c r="H38" s="580"/>
      <c r="I38" s="144"/>
      <c r="J38" s="97"/>
    </row>
    <row r="39" spans="1:11" s="96" customFormat="1" ht="36" customHeight="1" thickBot="1">
      <c r="A39" s="143"/>
      <c r="B39" s="572">
        <f>SUM(D20,D21,D27,D28,D33,D34,D37)</f>
        <v>0</v>
      </c>
      <c r="C39" s="573"/>
      <c r="D39" s="574"/>
      <c r="E39" s="99"/>
      <c r="F39" s="572">
        <f>SUM(H29:H37)</f>
        <v>16000</v>
      </c>
      <c r="G39" s="573"/>
      <c r="H39" s="574"/>
      <c r="I39" s="144"/>
      <c r="J39" s="97"/>
    </row>
    <row r="40" spans="1:11" s="96" customFormat="1" ht="22.9" customHeight="1" thickTop="1" thickBot="1">
      <c r="A40" s="143"/>
      <c r="B40" s="98"/>
      <c r="C40" s="98"/>
      <c r="D40" s="99"/>
      <c r="E40" s="99"/>
      <c r="F40" s="98"/>
      <c r="G40" s="98"/>
      <c r="H40" s="100"/>
      <c r="I40" s="144"/>
      <c r="J40" s="97"/>
    </row>
    <row r="41" spans="1:11" s="96" customFormat="1" ht="39" customHeight="1" thickBot="1">
      <c r="A41" s="599" t="s">
        <v>297</v>
      </c>
      <c r="B41" s="600"/>
      <c r="C41" s="600"/>
      <c r="D41" s="600"/>
      <c r="E41" s="600"/>
      <c r="F41" s="600"/>
      <c r="G41" s="600"/>
      <c r="H41" s="600"/>
      <c r="I41" s="601"/>
      <c r="J41" s="126"/>
      <c r="K41" s="126"/>
    </row>
    <row r="42" spans="1:11" s="96" customFormat="1" ht="22.9" customHeight="1" thickBot="1">
      <c r="A42" s="143"/>
      <c r="B42" s="98"/>
      <c r="C42" s="98"/>
      <c r="D42" s="99"/>
      <c r="E42" s="99"/>
      <c r="F42" s="98"/>
      <c r="G42" s="98"/>
      <c r="H42" s="100"/>
      <c r="I42" s="144"/>
      <c r="J42" s="97"/>
    </row>
    <row r="43" spans="1:11" s="129" customFormat="1" ht="28.15" customHeight="1" thickTop="1">
      <c r="A43" s="146"/>
      <c r="B43" s="590" t="s">
        <v>298</v>
      </c>
      <c r="C43" s="591"/>
      <c r="D43" s="592"/>
      <c r="E43" s="127"/>
      <c r="F43" s="590" t="s">
        <v>402</v>
      </c>
      <c r="G43" s="591"/>
      <c r="H43" s="592"/>
      <c r="I43" s="147"/>
      <c r="J43" s="128"/>
    </row>
    <row r="44" spans="1:11" s="132" customFormat="1" ht="40.15" customHeight="1" thickBot="1">
      <c r="A44" s="148"/>
      <c r="B44" s="593">
        <f>D47-D48-D49-D50-D51-D52-D53</f>
        <v>67717.5</v>
      </c>
      <c r="C44" s="594"/>
      <c r="D44" s="595"/>
      <c r="E44" s="130"/>
      <c r="F44" s="596">
        <f>H52*(12/D12)</f>
        <v>0.34936279478197874</v>
      </c>
      <c r="G44" s="597"/>
      <c r="H44" s="598"/>
      <c r="I44" s="149"/>
      <c r="J44" s="131"/>
    </row>
    <row r="45" spans="1:11" s="96" customFormat="1" ht="22.9" customHeight="1" thickTop="1" thickBot="1">
      <c r="A45" s="143"/>
      <c r="B45" s="101"/>
      <c r="C45" s="98"/>
      <c r="D45" s="99"/>
      <c r="E45" s="99"/>
      <c r="F45" s="98"/>
      <c r="G45" s="98"/>
      <c r="H45" s="100"/>
      <c r="I45" s="144"/>
      <c r="J45" s="97"/>
    </row>
    <row r="46" spans="1:11" s="96" customFormat="1" ht="22.9" customHeight="1" thickBot="1">
      <c r="A46" s="143"/>
      <c r="B46" s="112" t="s">
        <v>299</v>
      </c>
      <c r="C46" s="113"/>
      <c r="D46" s="114"/>
      <c r="E46" s="134"/>
      <c r="F46" s="112" t="s">
        <v>300</v>
      </c>
      <c r="G46" s="113"/>
      <c r="H46" s="114"/>
      <c r="I46" s="121"/>
      <c r="J46" s="97"/>
    </row>
    <row r="47" spans="1:11" s="96" customFormat="1" ht="22.9" customHeight="1" outlineLevel="1">
      <c r="A47" s="143"/>
      <c r="B47" s="559" t="s">
        <v>177</v>
      </c>
      <c r="C47" s="560"/>
      <c r="D47" s="191">
        <f>D5</f>
        <v>400000</v>
      </c>
      <c r="E47" s="135"/>
      <c r="F47" s="565" t="s">
        <v>178</v>
      </c>
      <c r="G47" s="566"/>
      <c r="H47" s="193" t="e">
        <f>'Deal Information'!H11:J11+(D12*30)</f>
        <v>#VALUE!</v>
      </c>
      <c r="I47" s="121"/>
      <c r="J47" s="97"/>
    </row>
    <row r="48" spans="1:11" s="96" customFormat="1" ht="22.9" customHeight="1" outlineLevel="1">
      <c r="A48" s="143"/>
      <c r="B48" s="561" t="s">
        <v>145</v>
      </c>
      <c r="C48" s="562"/>
      <c r="D48" s="191">
        <f>D8</f>
        <v>300000</v>
      </c>
      <c r="E48" s="135"/>
      <c r="F48" s="567" t="s">
        <v>179</v>
      </c>
      <c r="G48" s="568"/>
      <c r="H48" s="194" t="e">
        <f>SUM(D48+D49)/BE2</f>
        <v>#DIV/0!</v>
      </c>
      <c r="I48" s="121"/>
      <c r="J48" s="97"/>
    </row>
    <row r="49" spans="1:11" s="96" customFormat="1" ht="22.9" customHeight="1" outlineLevel="1">
      <c r="A49" s="143"/>
      <c r="B49" s="561" t="s">
        <v>152</v>
      </c>
      <c r="C49" s="562"/>
      <c r="D49" s="191">
        <f>D7</f>
        <v>10000</v>
      </c>
      <c r="E49" s="135"/>
      <c r="F49" s="567" t="s">
        <v>180</v>
      </c>
      <c r="G49" s="568"/>
      <c r="H49" s="191">
        <f>D48+F25+D20+D27+D33-D19-D26-D32</f>
        <v>-60000</v>
      </c>
      <c r="I49" s="144"/>
      <c r="J49" s="97"/>
    </row>
    <row r="50" spans="1:11" s="96" customFormat="1" ht="22.9" customHeight="1" outlineLevel="1">
      <c r="A50" s="143"/>
      <c r="B50" s="561" t="s">
        <v>181</v>
      </c>
      <c r="C50" s="562"/>
      <c r="D50" s="191">
        <f>SUM(B39)</f>
        <v>0</v>
      </c>
      <c r="E50" s="135"/>
      <c r="F50" s="567" t="s">
        <v>182</v>
      </c>
      <c r="G50" s="568"/>
      <c r="H50" s="191">
        <f>D48+D49+D20+D27+D33+D51+D52+H35+H36+H37-D19-D26-D32</f>
        <v>-43717.5</v>
      </c>
      <c r="I50" s="150"/>
      <c r="J50" s="97"/>
    </row>
    <row r="51" spans="1:11" s="96" customFormat="1" ht="22.9" customHeight="1" outlineLevel="1">
      <c r="A51" s="143"/>
      <c r="B51" s="561" t="s">
        <v>183</v>
      </c>
      <c r="C51" s="562"/>
      <c r="D51" s="191">
        <f>SUM(D12*F14)</f>
        <v>6282.5</v>
      </c>
      <c r="E51" s="135"/>
      <c r="F51" s="567" t="s">
        <v>184</v>
      </c>
      <c r="G51" s="568"/>
      <c r="H51" s="286">
        <f>B44/H50*12/D12</f>
        <v>-2.655392985809867</v>
      </c>
      <c r="I51" s="144"/>
      <c r="J51" s="97"/>
    </row>
    <row r="52" spans="1:11" s="96" customFormat="1" ht="22.9" customHeight="1" outlineLevel="1">
      <c r="A52" s="143"/>
      <c r="B52" s="561" t="s">
        <v>185</v>
      </c>
      <c r="C52" s="562"/>
      <c r="D52" s="191">
        <f>SUM(F25)</f>
        <v>0</v>
      </c>
      <c r="E52" s="135"/>
      <c r="F52" s="567" t="s">
        <v>403</v>
      </c>
      <c r="G52" s="568"/>
      <c r="H52" s="252">
        <f>B44/(D48+D49+D50+D51+D52+D53)</f>
        <v>0.20379496362282093</v>
      </c>
      <c r="I52" s="144"/>
      <c r="J52" s="97"/>
    </row>
    <row r="53" spans="1:11" s="96" customFormat="1" ht="22.9" customHeight="1" outlineLevel="1" thickBot="1">
      <c r="A53" s="143"/>
      <c r="B53" s="563" t="s">
        <v>186</v>
      </c>
      <c r="C53" s="564"/>
      <c r="D53" s="192">
        <f>SUM(F39)</f>
        <v>16000</v>
      </c>
      <c r="E53" s="135"/>
      <c r="F53" s="569" t="s">
        <v>427</v>
      </c>
      <c r="G53" s="570"/>
      <c r="H53" s="287" t="e">
        <f>('Deal Information'!C27)/('Deal Information'!C16)</f>
        <v>#DIV/0!</v>
      </c>
      <c r="I53" s="144" t="s">
        <v>129</v>
      </c>
      <c r="J53" s="97" t="s">
        <v>129</v>
      </c>
    </row>
    <row r="54" spans="1:11" s="96" customFormat="1" ht="22.9" customHeight="1" thickBot="1">
      <c r="A54" s="151"/>
      <c r="B54" s="136"/>
      <c r="C54" s="136"/>
      <c r="D54" s="136"/>
      <c r="E54" s="136"/>
      <c r="F54" s="558"/>
      <c r="G54" s="558"/>
      <c r="H54" s="558"/>
      <c r="I54" s="152"/>
      <c r="J54" s="97"/>
    </row>
    <row r="55" spans="1:11" ht="28.15" customHeight="1">
      <c r="D55" s="16"/>
      <c r="E55" s="102"/>
      <c r="F55" s="15"/>
      <c r="G55" s="15"/>
      <c r="H55" s="17"/>
      <c r="I55" s="18"/>
      <c r="J55" s="42"/>
      <c r="K55" s="39"/>
    </row>
    <row r="56" spans="1:11" ht="28.15" customHeight="1">
      <c r="F56" s="19"/>
      <c r="G56" s="19"/>
      <c r="H56" s="20"/>
      <c r="I56" s="18"/>
      <c r="J56" s="42"/>
      <c r="K56" s="39"/>
    </row>
    <row r="57" spans="1:11" ht="28.15" customHeight="1">
      <c r="B57" s="21"/>
      <c r="C57" s="21"/>
      <c r="D57" s="22"/>
      <c r="E57" s="22"/>
      <c r="F57" s="23"/>
      <c r="G57" s="23"/>
      <c r="I57" s="18"/>
      <c r="J57" s="42"/>
      <c r="K57" s="39"/>
    </row>
    <row r="58" spans="1:11" ht="28.15" customHeight="1">
      <c r="H58" s="20"/>
      <c r="I58" s="18"/>
      <c r="J58" s="42"/>
      <c r="K58" s="39"/>
    </row>
    <row r="59" spans="1:11" ht="28.15" customHeight="1">
      <c r="J59" s="42"/>
      <c r="K59" s="39"/>
    </row>
    <row r="60" spans="1:11" ht="28.15" customHeight="1">
      <c r="G60" s="25"/>
      <c r="I60" s="18"/>
      <c r="J60" s="42"/>
      <c r="K60" s="39"/>
    </row>
    <row r="61" spans="1:11" ht="28.15" customHeight="1">
      <c r="G61" s="25"/>
      <c r="I61" s="18"/>
    </row>
    <row r="62" spans="1:11" ht="28.15" customHeight="1">
      <c r="G62" s="25"/>
      <c r="I62" s="18"/>
    </row>
    <row r="63" spans="1:11" ht="28.15" customHeight="1">
      <c r="I63" s="18"/>
    </row>
    <row r="64" spans="1:11">
      <c r="I64" s="18"/>
    </row>
    <row r="65" spans="9:10">
      <c r="I65" s="18"/>
    </row>
    <row r="66" spans="9:10">
      <c r="I66" s="18"/>
    </row>
    <row r="67" spans="9:10">
      <c r="I67" s="18"/>
    </row>
    <row r="68" spans="9:10">
      <c r="I68" s="18"/>
    </row>
    <row r="69" spans="9:10">
      <c r="I69" s="18"/>
    </row>
    <row r="70" spans="9:10">
      <c r="I70" s="18"/>
    </row>
    <row r="71" spans="9:10">
      <c r="I71" s="18"/>
    </row>
    <row r="72" spans="9:10">
      <c r="I72" s="18"/>
    </row>
    <row r="73" spans="9:10">
      <c r="I73" s="18"/>
      <c r="J73" s="125"/>
    </row>
    <row r="74" spans="9:10">
      <c r="I74" s="18"/>
    </row>
    <row r="75" spans="9:10">
      <c r="I75" s="18"/>
    </row>
    <row r="76" spans="9:10">
      <c r="I76" s="18"/>
    </row>
    <row r="91" spans="2:11" s="14" customFormat="1">
      <c r="B91" s="13"/>
      <c r="C91" s="13"/>
      <c r="D91" s="13"/>
      <c r="E91" s="13"/>
      <c r="F91" s="24"/>
      <c r="G91" s="24"/>
      <c r="H91" s="13"/>
      <c r="J91" s="13"/>
      <c r="K91" s="13"/>
    </row>
    <row r="93" spans="2:11" s="14" customFormat="1">
      <c r="B93" s="13"/>
      <c r="C93" s="13"/>
      <c r="D93" s="13"/>
      <c r="E93" s="13"/>
      <c r="F93" s="24"/>
      <c r="G93" s="24"/>
      <c r="H93" s="13"/>
      <c r="J93" s="13"/>
      <c r="K93" s="13"/>
    </row>
    <row r="94" spans="2:11" s="14" customFormat="1">
      <c r="B94" s="13"/>
      <c r="C94" s="13"/>
      <c r="D94" s="13"/>
      <c r="E94" s="13"/>
      <c r="F94" s="24"/>
      <c r="G94" s="24"/>
      <c r="H94" s="13"/>
      <c r="J94" s="13"/>
      <c r="K94" s="13"/>
    </row>
    <row r="95" spans="2:11" s="14" customFormat="1">
      <c r="B95" s="13"/>
      <c r="C95" s="13"/>
      <c r="D95" s="13"/>
      <c r="E95" s="13"/>
      <c r="F95" s="24"/>
      <c r="G95" s="24"/>
      <c r="H95" s="13"/>
      <c r="J95" s="13"/>
      <c r="K95" s="13"/>
    </row>
    <row r="96" spans="2:11" s="14" customFormat="1">
      <c r="B96" s="13"/>
      <c r="C96" s="13"/>
      <c r="D96" s="13"/>
      <c r="E96" s="13"/>
      <c r="F96" s="24"/>
      <c r="G96" s="24"/>
      <c r="H96" s="13"/>
      <c r="J96" s="13"/>
      <c r="K96" s="13"/>
    </row>
    <row r="97" spans="2:11" s="14" customFormat="1">
      <c r="B97" s="13"/>
      <c r="C97" s="13"/>
      <c r="D97" s="13"/>
      <c r="E97" s="13"/>
      <c r="F97" s="24"/>
      <c r="G97" s="24"/>
      <c r="H97" s="13"/>
      <c r="J97" s="13"/>
      <c r="K97" s="13"/>
    </row>
    <row r="99" spans="2:11" s="14" customFormat="1">
      <c r="B99" s="13"/>
      <c r="C99" s="13"/>
      <c r="D99" s="13"/>
      <c r="E99" s="13"/>
      <c r="F99" s="24"/>
      <c r="G99" s="24"/>
      <c r="H99" s="13"/>
      <c r="J99" s="13"/>
      <c r="K99" s="13"/>
    </row>
    <row r="100" spans="2:11" s="14" customFormat="1">
      <c r="B100" s="13"/>
      <c r="C100" s="13"/>
      <c r="D100" s="13"/>
      <c r="E100" s="13"/>
      <c r="F100" s="24"/>
      <c r="G100" s="24"/>
      <c r="H100" s="13"/>
      <c r="J100" s="13"/>
      <c r="K100" s="13"/>
    </row>
    <row r="101" spans="2:11" s="14" customFormat="1">
      <c r="B101" s="13"/>
      <c r="C101" s="13"/>
      <c r="D101" s="13"/>
      <c r="E101" s="13"/>
      <c r="F101" s="24"/>
      <c r="G101" s="24"/>
      <c r="H101" s="13"/>
      <c r="J101" s="13"/>
      <c r="K101" s="13"/>
    </row>
    <row r="102" spans="2:11" s="14" customFormat="1">
      <c r="B102" s="13"/>
      <c r="C102" s="13"/>
      <c r="D102" s="13"/>
      <c r="E102" s="13"/>
      <c r="F102" s="24"/>
      <c r="G102" s="24"/>
      <c r="H102" s="13"/>
      <c r="J102" s="13"/>
      <c r="K102" s="13"/>
    </row>
    <row r="103" spans="2:11" s="14" customFormat="1">
      <c r="B103" s="13"/>
      <c r="C103" s="13"/>
      <c r="D103" s="13"/>
      <c r="E103" s="13"/>
      <c r="F103" s="24"/>
      <c r="G103" s="24"/>
      <c r="H103" s="13"/>
      <c r="J103" s="13"/>
      <c r="K103" s="13"/>
    </row>
    <row r="104" spans="2:11" s="14" customFormat="1">
      <c r="B104" s="13"/>
      <c r="C104" s="13"/>
      <c r="D104" s="13"/>
      <c r="E104" s="13"/>
      <c r="F104" s="24"/>
      <c r="G104" s="24"/>
      <c r="H104" s="13"/>
      <c r="J104" s="13"/>
      <c r="K104" s="13"/>
    </row>
    <row r="105" spans="2:11" s="14" customFormat="1">
      <c r="B105" s="13"/>
      <c r="C105" s="13"/>
      <c r="D105" s="13"/>
      <c r="E105" s="13"/>
      <c r="F105" s="24"/>
      <c r="G105" s="24"/>
      <c r="H105" s="13"/>
      <c r="J105" s="13"/>
      <c r="K105" s="13"/>
    </row>
    <row r="106" spans="2:11" s="14" customFormat="1">
      <c r="B106" s="13"/>
      <c r="C106" s="13"/>
      <c r="D106" s="13"/>
      <c r="E106" s="13"/>
      <c r="F106" s="24"/>
      <c r="G106" s="24"/>
      <c r="H106" s="13"/>
      <c r="J106" s="13"/>
      <c r="K106" s="13"/>
    </row>
    <row r="107" spans="2:11" s="14" customFormat="1">
      <c r="B107" s="13"/>
      <c r="C107" s="13"/>
      <c r="D107" s="13"/>
      <c r="E107" s="13"/>
      <c r="F107" s="24"/>
      <c r="G107" s="24"/>
      <c r="H107" s="13"/>
      <c r="J107" s="13"/>
      <c r="K107" s="13"/>
    </row>
    <row r="108" spans="2:11" s="14" customFormat="1">
      <c r="B108" s="13"/>
      <c r="C108" s="13"/>
      <c r="D108" s="13"/>
      <c r="E108" s="13"/>
      <c r="F108" s="24"/>
      <c r="G108" s="24"/>
      <c r="H108" s="13"/>
      <c r="J108" s="13"/>
      <c r="K108" s="13"/>
    </row>
    <row r="111" spans="2:11" s="14" customFormat="1">
      <c r="B111" s="13"/>
      <c r="C111" s="13"/>
      <c r="D111" s="13"/>
      <c r="E111" s="13"/>
      <c r="F111" s="24"/>
      <c r="G111" s="24"/>
      <c r="H111" s="13"/>
      <c r="J111" s="13"/>
      <c r="K111" s="13"/>
    </row>
    <row r="112" spans="2:11" s="14" customFormat="1">
      <c r="B112" s="13"/>
      <c r="C112" s="13"/>
      <c r="D112" s="13"/>
      <c r="E112" s="13"/>
      <c r="F112" s="24"/>
      <c r="G112" s="24"/>
      <c r="H112" s="13"/>
      <c r="J112" s="13"/>
      <c r="K112" s="13"/>
    </row>
  </sheetData>
  <sheetProtection algorithmName="SHA-512" hashValue="NVJ+EE1fZhM68huU0hm+mHZvuvnV6+gcAGFJF0L4QzUpHySKklm5107JlV62NzlxnPMMrLGigTFzaAYv4yqLwA==" saltValue="6nbXwwGBQx0HVs9ZcHGraw==" spinCount="100000" sheet="1" objects="1" scenarios="1" selectLockedCells="1"/>
  <mergeCells count="38">
    <mergeCell ref="B43:D43"/>
    <mergeCell ref="F43:H43"/>
    <mergeCell ref="B44:D44"/>
    <mergeCell ref="F44:H44"/>
    <mergeCell ref="A41:I41"/>
    <mergeCell ref="B4:D4"/>
    <mergeCell ref="B5:C5"/>
    <mergeCell ref="B6:C6"/>
    <mergeCell ref="B7:C7"/>
    <mergeCell ref="B8:C8"/>
    <mergeCell ref="B12:C12"/>
    <mergeCell ref="B14:D14"/>
    <mergeCell ref="B13:D13"/>
    <mergeCell ref="F14:H14"/>
    <mergeCell ref="F13:H13"/>
    <mergeCell ref="B16:D16"/>
    <mergeCell ref="B39:D39"/>
    <mergeCell ref="B38:D38"/>
    <mergeCell ref="F39:H39"/>
    <mergeCell ref="F38:H38"/>
    <mergeCell ref="F24:H24"/>
    <mergeCell ref="F25:H26"/>
    <mergeCell ref="F16:G16"/>
    <mergeCell ref="F54:H54"/>
    <mergeCell ref="B47:C47"/>
    <mergeCell ref="B48:C48"/>
    <mergeCell ref="B49:C49"/>
    <mergeCell ref="B50:C50"/>
    <mergeCell ref="B51:C51"/>
    <mergeCell ref="B52:C52"/>
    <mergeCell ref="B53:C53"/>
    <mergeCell ref="F47:G47"/>
    <mergeCell ref="F48:G48"/>
    <mergeCell ref="F49:G49"/>
    <mergeCell ref="F50:G50"/>
    <mergeCell ref="F51:G51"/>
    <mergeCell ref="F52:G52"/>
    <mergeCell ref="F53:G53"/>
  </mergeCells>
  <phoneticPr fontId="5" type="noConversion"/>
  <dataValidations count="1">
    <dataValidation type="list" showInputMessage="1" showErrorMessage="1" sqref="E18 F16" xr:uid="{00000000-0002-0000-0100-000000000000}">
      <formula1>$BD$2:$BD$2</formula1>
    </dataValidation>
  </dataValidations>
  <printOptions horizontalCentered="1"/>
  <pageMargins left="0" right="0" top="0.42" bottom="0.56000000000000005" header="0.18" footer="0.16"/>
  <pageSetup scale="58" orientation="portrait" r:id="rId1"/>
  <headerFooter>
    <oddHeader>&amp;C&amp;"Arial,Bold"&amp;12Flip with Mortgage/Private Money Financing</oddHeader>
    <oddFooter>&amp;C&amp;"Arial,Bold"Printed &amp;D&amp;R&amp;"Arial,Bold"Page &amp;P of &amp;N</oddFooter>
  </headerFooter>
  <rowBreaks count="2" manualBreakCount="2">
    <brk id="54" min="1" max="4" man="1"/>
    <brk id="56" min="1" max="4"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20"/>
  <sheetViews>
    <sheetView showGridLines="0" showZeros="0" tabSelected="1" zoomScale="110" zoomScaleNormal="110" zoomScalePageLayoutView="110" workbookViewId="0">
      <selection activeCell="E3" sqref="E3:G3"/>
    </sheetView>
  </sheetViews>
  <sheetFormatPr defaultColWidth="10.75" defaultRowHeight="15.75"/>
  <cols>
    <col min="1" max="5" width="9.25" style="3" customWidth="1"/>
    <col min="6" max="6" width="1.5" style="3" customWidth="1"/>
    <col min="7" max="9" width="9.25" style="3" customWidth="1"/>
    <col min="10" max="10" width="16.125" style="3" customWidth="1"/>
    <col min="11" max="11" width="51.5" style="3" customWidth="1"/>
    <col min="12" max="12" width="5" style="3" customWidth="1"/>
    <col min="13" max="20" width="11.25" style="3" customWidth="1"/>
    <col min="21" max="16384" width="10.75" style="3"/>
  </cols>
  <sheetData>
    <row r="1" spans="1:15" ht="92.25" customHeight="1">
      <c r="A1" s="370" t="s">
        <v>438</v>
      </c>
      <c r="B1" s="2"/>
      <c r="C1" s="2"/>
      <c r="D1" s="2"/>
      <c r="E1" s="2"/>
      <c r="F1" s="2"/>
      <c r="G1" s="2"/>
      <c r="H1" s="2"/>
      <c r="I1" s="2"/>
      <c r="J1" s="2"/>
      <c r="K1" s="371" t="s">
        <v>223</v>
      </c>
      <c r="O1" s="3" t="s">
        <v>129</v>
      </c>
    </row>
    <row r="2" spans="1:15" ht="24" customHeight="1">
      <c r="A2" s="628" t="s">
        <v>139</v>
      </c>
      <c r="B2" s="628"/>
      <c r="C2" s="549">
        <f>'Deal Information'!$C$13</f>
        <v>0</v>
      </c>
      <c r="D2" s="549"/>
      <c r="E2" s="549"/>
      <c r="F2" s="549"/>
      <c r="G2" s="549"/>
      <c r="H2" s="549"/>
      <c r="I2" s="27" t="s">
        <v>215</v>
      </c>
      <c r="J2" s="627">
        <f>SUM('Deal Information'!C27)</f>
        <v>400000</v>
      </c>
      <c r="K2" s="627"/>
      <c r="M2" s="275"/>
    </row>
    <row r="3" spans="1:15" ht="24" customHeight="1">
      <c r="A3" s="257" t="s">
        <v>206</v>
      </c>
      <c r="B3" s="549">
        <f>SUM('Deal Information'!C14:E14)</f>
        <v>0</v>
      </c>
      <c r="C3" s="549"/>
      <c r="D3" s="27" t="s">
        <v>207</v>
      </c>
      <c r="E3" s="603">
        <f>SUM('Deal Information'!C15:E15)</f>
        <v>0</v>
      </c>
      <c r="F3" s="603"/>
      <c r="G3" s="603"/>
      <c r="H3" s="27" t="s">
        <v>208</v>
      </c>
      <c r="I3" s="604">
        <f>SUM('Deal Information'!C16:E16)</f>
        <v>0</v>
      </c>
      <c r="J3" s="604"/>
      <c r="K3" s="604"/>
    </row>
    <row r="4" spans="1:15" ht="13.9" customHeight="1">
      <c r="A4" s="258"/>
      <c r="B4" s="38"/>
      <c r="C4" s="38"/>
      <c r="D4" s="259"/>
      <c r="E4" s="38"/>
      <c r="F4" s="38"/>
      <c r="G4" s="38"/>
      <c r="H4" s="259"/>
      <c r="I4" s="38"/>
      <c r="J4" s="38"/>
      <c r="K4" s="38"/>
    </row>
    <row r="5" spans="1:15" ht="24" customHeight="1">
      <c r="A5" s="629" t="s">
        <v>209</v>
      </c>
      <c r="B5" s="629"/>
      <c r="C5" s="629"/>
      <c r="D5" s="629"/>
      <c r="E5" s="629"/>
      <c r="F5" s="629"/>
      <c r="G5" s="629"/>
      <c r="H5" s="629"/>
      <c r="I5" s="629"/>
      <c r="J5" s="629"/>
      <c r="K5" s="629"/>
    </row>
    <row r="6" spans="1:15" ht="43.9" customHeight="1">
      <c r="A6" s="634" t="s">
        <v>235</v>
      </c>
      <c r="B6" s="634"/>
      <c r="C6" s="634"/>
      <c r="D6" s="634"/>
      <c r="E6" s="634"/>
      <c r="F6" s="634"/>
      <c r="G6" s="634"/>
      <c r="H6" s="634"/>
      <c r="I6" s="634"/>
      <c r="J6" s="634"/>
      <c r="K6" s="634"/>
    </row>
    <row r="7" spans="1:15" ht="16.149999999999999" customHeight="1">
      <c r="A7" s="258"/>
      <c r="B7" s="260" t="s">
        <v>210</v>
      </c>
      <c r="C7" s="630">
        <f>'Deal Information'!$H$16</f>
        <v>44196</v>
      </c>
      <c r="D7" s="630"/>
      <c r="E7" s="630"/>
      <c r="F7" s="630"/>
      <c r="G7" s="630"/>
      <c r="H7" s="630"/>
      <c r="I7" s="630"/>
      <c r="J7" s="38"/>
      <c r="K7" s="38"/>
    </row>
    <row r="8" spans="1:15" ht="16.149999999999999" customHeight="1">
      <c r="A8" s="258"/>
      <c r="B8" s="260" t="s">
        <v>211</v>
      </c>
      <c r="C8" s="632">
        <f>SUM('Deal Analyzer for Flips'!D19)</f>
        <v>360000</v>
      </c>
      <c r="D8" s="632"/>
      <c r="E8" s="632"/>
      <c r="F8" s="632"/>
      <c r="G8" s="632"/>
      <c r="H8" s="632"/>
      <c r="I8" s="632"/>
      <c r="J8" s="38"/>
      <c r="K8" s="38"/>
    </row>
    <row r="9" spans="1:15" ht="16.149999999999999" customHeight="1">
      <c r="A9" s="258"/>
      <c r="B9" s="260" t="s">
        <v>213</v>
      </c>
      <c r="C9" s="633" t="str">
        <f>CONCATENATE(('Deal Information'!C30)," months")</f>
        <v>7 months</v>
      </c>
      <c r="D9" s="631"/>
      <c r="E9" s="631"/>
      <c r="F9" s="631"/>
      <c r="G9" s="631"/>
      <c r="H9" s="631"/>
      <c r="I9" s="631"/>
      <c r="J9" s="38"/>
      <c r="K9" s="38"/>
    </row>
    <row r="10" spans="1:15" ht="16.149999999999999" customHeight="1">
      <c r="A10" s="258"/>
      <c r="B10" s="260" t="s">
        <v>212</v>
      </c>
      <c r="C10" s="631">
        <f>'Deal Information'!$H$17</f>
        <v>0</v>
      </c>
      <c r="D10" s="631"/>
      <c r="E10" s="631"/>
      <c r="F10" s="631"/>
      <c r="G10" s="631"/>
      <c r="H10" s="631"/>
      <c r="I10" s="631"/>
      <c r="J10" s="38"/>
      <c r="K10" s="38"/>
    </row>
    <row r="11" spans="1:15" ht="16.149999999999999" customHeight="1">
      <c r="A11" s="258"/>
      <c r="B11" s="259"/>
      <c r="C11" s="38"/>
      <c r="D11" s="259"/>
      <c r="E11" s="38"/>
      <c r="F11" s="38"/>
      <c r="G11" s="38"/>
      <c r="H11" s="259"/>
      <c r="I11" s="38"/>
      <c r="J11" s="38"/>
      <c r="K11" s="38"/>
    </row>
    <row r="12" spans="1:15" s="4" customFormat="1" ht="21">
      <c r="A12" s="602" t="s">
        <v>203</v>
      </c>
      <c r="B12" s="602"/>
      <c r="C12" s="602"/>
      <c r="D12" s="602"/>
      <c r="E12" s="602"/>
      <c r="F12" s="602"/>
      <c r="G12" s="602"/>
      <c r="H12" s="602"/>
      <c r="I12" s="602"/>
      <c r="J12" s="602"/>
      <c r="K12" s="602"/>
    </row>
    <row r="13" spans="1:15" s="4" customFormat="1" ht="21.75" thickBot="1">
      <c r="A13" s="261"/>
      <c r="B13" s="261"/>
      <c r="C13" s="261"/>
      <c r="D13" s="261"/>
      <c r="E13" s="261"/>
      <c r="F13" s="261"/>
      <c r="G13" s="261"/>
      <c r="H13" s="261"/>
      <c r="I13" s="261"/>
      <c r="J13" s="261"/>
      <c r="K13" s="261"/>
    </row>
    <row r="14" spans="1:15" s="5" customFormat="1" ht="15" customHeight="1" thickBot="1">
      <c r="A14" s="635" t="s">
        <v>193</v>
      </c>
      <c r="B14" s="636"/>
      <c r="C14" s="636"/>
      <c r="D14" s="262" t="s">
        <v>197</v>
      </c>
      <c r="E14" s="263" t="s">
        <v>138</v>
      </c>
      <c r="F14" s="60"/>
      <c r="G14" s="635" t="s">
        <v>198</v>
      </c>
      <c r="H14" s="636"/>
      <c r="I14" s="636"/>
      <c r="J14" s="262" t="s">
        <v>197</v>
      </c>
      <c r="K14" s="264" t="s">
        <v>138</v>
      </c>
    </row>
    <row r="15" spans="1:15" s="5" customFormat="1" ht="13.9" customHeight="1">
      <c r="A15" s="265" t="s">
        <v>194</v>
      </c>
      <c r="B15" s="60"/>
      <c r="C15" s="59"/>
      <c r="D15" s="43">
        <f>SUM('Deal Analyzer for Flips'!D19)</f>
        <v>360000</v>
      </c>
      <c r="E15" s="153">
        <f>SUM(D15/$D$20)</f>
        <v>1.1382229494202176</v>
      </c>
      <c r="F15" s="60"/>
      <c r="G15" s="265" t="s">
        <v>145</v>
      </c>
      <c r="H15" s="60"/>
      <c r="I15" s="195"/>
      <c r="J15" s="43">
        <f>SUM('Deal Analyzer for Flips'!D8)</f>
        <v>300000</v>
      </c>
      <c r="K15" s="153">
        <f>SUM(J15/$J$20)</f>
        <v>0.94851912451684806</v>
      </c>
    </row>
    <row r="16" spans="1:15" s="5" customFormat="1" ht="13.9" customHeight="1">
      <c r="A16" s="265" t="s">
        <v>195</v>
      </c>
      <c r="B16" s="60"/>
      <c r="C16" s="59"/>
      <c r="D16" s="43">
        <f>SUM('Deal Analyzer for Flips'!D26)</f>
        <v>0</v>
      </c>
      <c r="E16" s="153">
        <f>SUM(D16/$D$20)</f>
        <v>0</v>
      </c>
      <c r="F16" s="60"/>
      <c r="G16" s="265" t="s">
        <v>199</v>
      </c>
      <c r="H16" s="60"/>
      <c r="I16" s="195"/>
      <c r="J16" s="43">
        <f>SUM('Deal Analyzer for Flips'!D20,'Deal Analyzer for Flips'!F25:H26)</f>
        <v>0</v>
      </c>
      <c r="K16" s="153">
        <f>SUM(J16/$J$20)</f>
        <v>0</v>
      </c>
    </row>
    <row r="17" spans="1:11" s="6" customFormat="1" ht="13.9" customHeight="1">
      <c r="A17" s="265" t="s">
        <v>196</v>
      </c>
      <c r="B17" s="266"/>
      <c r="C17" s="195"/>
      <c r="D17" s="43">
        <f>'Deal Analyzer for Flips'!D48+'Deal Analyzer for Flips'!D49+'Deal Analyzer for Flips'!D51+'Deal Analyzer for Flips'!D52+'Deal Analyzer for Flips'!D20+'Deal Analyzer for Flips'!D21-D15-D16</f>
        <v>-43717.5</v>
      </c>
      <c r="E17" s="153">
        <f>SUM(D17/$D$20)</f>
        <v>-0.13822294942021768</v>
      </c>
      <c r="F17" s="266"/>
      <c r="G17" s="265" t="s">
        <v>200</v>
      </c>
      <c r="H17" s="266"/>
      <c r="I17" s="195"/>
      <c r="J17" s="43">
        <f>'Deal Analyzer for Flips'!D7</f>
        <v>10000</v>
      </c>
      <c r="K17" s="153">
        <f>SUM(J17/$J$20)</f>
        <v>3.1617304150561604E-2</v>
      </c>
    </row>
    <row r="18" spans="1:11" s="6" customFormat="1" ht="13.9" customHeight="1">
      <c r="A18" s="265"/>
      <c r="B18" s="266"/>
      <c r="C18" s="195"/>
      <c r="D18" s="195"/>
      <c r="E18" s="196"/>
      <c r="F18" s="266"/>
      <c r="G18" s="265" t="s">
        <v>201</v>
      </c>
      <c r="H18" s="266"/>
      <c r="I18" s="195"/>
      <c r="J18" s="43">
        <f>'Deal Analyzer for Flips'!D21</f>
        <v>0</v>
      </c>
      <c r="K18" s="153">
        <f>SUM(J18/$J$20)</f>
        <v>0</v>
      </c>
    </row>
    <row r="19" spans="1:11" s="6" customFormat="1" ht="13.9" customHeight="1">
      <c r="A19" s="265"/>
      <c r="B19" s="266"/>
      <c r="C19" s="195"/>
      <c r="D19" s="197"/>
      <c r="E19" s="198"/>
      <c r="F19" s="266"/>
      <c r="G19" s="265" t="s">
        <v>202</v>
      </c>
      <c r="H19" s="266"/>
      <c r="I19" s="195"/>
      <c r="J19" s="154">
        <f>'Deal Analyzer for Flips'!D51</f>
        <v>6282.5</v>
      </c>
      <c r="K19" s="155">
        <f>SUM(J19/$J$20)</f>
        <v>1.9863571332590327E-2</v>
      </c>
    </row>
    <row r="20" spans="1:11" s="6" customFormat="1" ht="13.9" customHeight="1" thickBot="1">
      <c r="A20" s="267"/>
      <c r="B20" s="268"/>
      <c r="C20" s="269" t="s">
        <v>204</v>
      </c>
      <c r="D20" s="156">
        <f>SUM(D15:D17)</f>
        <v>316282.5</v>
      </c>
      <c r="E20" s="157">
        <f>SUM(E15:E17)</f>
        <v>1</v>
      </c>
      <c r="F20" s="266"/>
      <c r="G20" s="267"/>
      <c r="H20" s="268"/>
      <c r="I20" s="269" t="s">
        <v>205</v>
      </c>
      <c r="J20" s="156">
        <f>SUM(J15:J19)</f>
        <v>316282.5</v>
      </c>
      <c r="K20" s="157">
        <f>SUM(K15:K19)</f>
        <v>1</v>
      </c>
    </row>
    <row r="21" spans="1:11" s="4" customFormat="1" ht="12.75">
      <c r="A21" s="270"/>
      <c r="B21" s="270"/>
      <c r="C21" s="270"/>
      <c r="D21" s="270"/>
      <c r="E21" s="270"/>
      <c r="F21" s="270"/>
      <c r="G21" s="270"/>
      <c r="H21" s="270"/>
      <c r="I21" s="270"/>
      <c r="J21" s="270"/>
      <c r="K21" s="270"/>
    </row>
    <row r="22" spans="1:11" s="4" customFormat="1" ht="21.75" thickBot="1">
      <c r="A22" s="602" t="s">
        <v>224</v>
      </c>
      <c r="B22" s="602"/>
      <c r="C22" s="602"/>
      <c r="D22" s="602"/>
      <c r="E22" s="602"/>
      <c r="F22" s="602"/>
      <c r="G22" s="602"/>
      <c r="H22" s="602"/>
      <c r="I22" s="602"/>
      <c r="J22" s="602"/>
      <c r="K22" s="602"/>
    </row>
    <row r="23" spans="1:11" s="4" customFormat="1" ht="15" customHeight="1">
      <c r="A23" s="616" t="s">
        <v>301</v>
      </c>
      <c r="B23" s="617"/>
      <c r="C23" s="618"/>
      <c r="D23" s="271" t="s">
        <v>234</v>
      </c>
      <c r="E23" s="619" t="s">
        <v>190</v>
      </c>
      <c r="F23" s="620"/>
      <c r="G23" s="271" t="s">
        <v>191</v>
      </c>
      <c r="H23" s="271" t="s">
        <v>230</v>
      </c>
      <c r="I23" s="271" t="s">
        <v>231</v>
      </c>
      <c r="J23" s="271" t="s">
        <v>226</v>
      </c>
      <c r="K23" s="272" t="s">
        <v>225</v>
      </c>
    </row>
    <row r="24" spans="1:11" s="4" customFormat="1" ht="15" customHeight="1">
      <c r="A24" s="605">
        <f>'Deal Information'!$C$49</f>
        <v>0</v>
      </c>
      <c r="B24" s="606"/>
      <c r="C24" s="607"/>
      <c r="D24" s="199">
        <f>'Deal Information'!$C$51</f>
        <v>0</v>
      </c>
      <c r="E24" s="621">
        <f>SUM('Deal Information'!C52)</f>
        <v>0</v>
      </c>
      <c r="F24" s="622"/>
      <c r="G24" s="199">
        <f>SUM('Deal Information'!C53)</f>
        <v>0</v>
      </c>
      <c r="H24" s="200">
        <f>SUM('Deal Information'!C54)</f>
        <v>0</v>
      </c>
      <c r="I24" s="201">
        <f>'Deal Information'!C55</f>
        <v>0</v>
      </c>
      <c r="J24" s="199">
        <f>SUM('Deal Information'!C56)</f>
        <v>0</v>
      </c>
      <c r="K24" s="202">
        <f>'Deal Information'!$C$57</f>
        <v>0</v>
      </c>
    </row>
    <row r="25" spans="1:11" s="4" customFormat="1" ht="15" customHeight="1">
      <c r="A25" s="608"/>
      <c r="B25" s="609"/>
      <c r="C25" s="610"/>
      <c r="D25" s="273" t="s">
        <v>228</v>
      </c>
      <c r="E25" s="623" t="s">
        <v>229</v>
      </c>
      <c r="F25" s="624"/>
      <c r="G25" s="273" t="s">
        <v>189</v>
      </c>
      <c r="H25" s="273" t="s">
        <v>232</v>
      </c>
      <c r="I25" s="273" t="s">
        <v>227</v>
      </c>
      <c r="J25" s="273" t="s">
        <v>233</v>
      </c>
      <c r="K25" s="274" t="s">
        <v>192</v>
      </c>
    </row>
    <row r="26" spans="1:11" ht="15" customHeight="1" thickBot="1">
      <c r="A26" s="611"/>
      <c r="B26" s="612"/>
      <c r="C26" s="613"/>
      <c r="D26" s="203">
        <f>'Deal Information'!$C$58</f>
        <v>0</v>
      </c>
      <c r="E26" s="625">
        <f>'Deal Information'!$C$59</f>
        <v>0</v>
      </c>
      <c r="F26" s="626"/>
      <c r="G26" s="204">
        <f>SUM('Deal Information'!C60)</f>
        <v>0</v>
      </c>
      <c r="H26" s="205">
        <f>'Deal Information'!$C$61</f>
        <v>0</v>
      </c>
      <c r="I26" s="204">
        <f>SUM('Deal Information'!C62)</f>
        <v>0</v>
      </c>
      <c r="J26" s="204">
        <f>SUM('Deal Information'!C63)</f>
        <v>0</v>
      </c>
      <c r="K26" s="206">
        <f>SUM('Deal Information'!C64)</f>
        <v>0</v>
      </c>
    </row>
    <row r="27" spans="1:11" s="6" customFormat="1" ht="15" customHeight="1">
      <c r="A27" s="614" t="s">
        <v>302</v>
      </c>
      <c r="B27" s="615"/>
      <c r="C27" s="615"/>
      <c r="D27" s="271" t="s">
        <v>234</v>
      </c>
      <c r="E27" s="619" t="s">
        <v>190</v>
      </c>
      <c r="F27" s="620"/>
      <c r="G27" s="271" t="s">
        <v>191</v>
      </c>
      <c r="H27" s="271" t="s">
        <v>230</v>
      </c>
      <c r="I27" s="271" t="s">
        <v>231</v>
      </c>
      <c r="J27" s="271" t="s">
        <v>226</v>
      </c>
      <c r="K27" s="272" t="s">
        <v>225</v>
      </c>
    </row>
    <row r="28" spans="1:11" s="4" customFormat="1" ht="15" customHeight="1">
      <c r="A28" s="605">
        <f>'Deal Information'!$G$49</f>
        <v>0</v>
      </c>
      <c r="B28" s="606"/>
      <c r="C28" s="607"/>
      <c r="D28" s="199">
        <f>'Deal Information'!$G$51</f>
        <v>0</v>
      </c>
      <c r="E28" s="621">
        <f>SUM('Deal Information'!G52)</f>
        <v>0</v>
      </c>
      <c r="F28" s="622"/>
      <c r="G28" s="199">
        <f>SUM('Deal Information'!G53)</f>
        <v>0</v>
      </c>
      <c r="H28" s="200">
        <f>SUM('Deal Information'!G54)</f>
        <v>0</v>
      </c>
      <c r="I28" s="201">
        <f>SUM('Deal Information'!G55)</f>
        <v>0</v>
      </c>
      <c r="J28" s="199">
        <f>SUM('Deal Information'!G56)</f>
        <v>0</v>
      </c>
      <c r="K28" s="202">
        <f>'Deal Information'!$G$57</f>
        <v>0</v>
      </c>
    </row>
    <row r="29" spans="1:11" s="4" customFormat="1" ht="15" customHeight="1">
      <c r="A29" s="608"/>
      <c r="B29" s="609"/>
      <c r="C29" s="610"/>
      <c r="D29" s="273" t="s">
        <v>228</v>
      </c>
      <c r="E29" s="623" t="s">
        <v>229</v>
      </c>
      <c r="F29" s="624"/>
      <c r="G29" s="273" t="s">
        <v>189</v>
      </c>
      <c r="H29" s="273" t="s">
        <v>232</v>
      </c>
      <c r="I29" s="273" t="s">
        <v>227</v>
      </c>
      <c r="J29" s="273" t="s">
        <v>233</v>
      </c>
      <c r="K29" s="274" t="s">
        <v>192</v>
      </c>
    </row>
    <row r="30" spans="1:11" s="4" customFormat="1" ht="15" customHeight="1" thickBot="1">
      <c r="A30" s="611"/>
      <c r="B30" s="612"/>
      <c r="C30" s="613"/>
      <c r="D30" s="203">
        <f>'Deal Information'!$G$58</f>
        <v>0</v>
      </c>
      <c r="E30" s="625">
        <f>'Deal Information'!$G$59</f>
        <v>0</v>
      </c>
      <c r="F30" s="626"/>
      <c r="G30" s="204">
        <f>SUM('Deal Information'!G60)</f>
        <v>0</v>
      </c>
      <c r="H30" s="205">
        <f>'Deal Information'!$G$61</f>
        <v>0</v>
      </c>
      <c r="I30" s="204">
        <f>'Deal Information'!G62</f>
        <v>0</v>
      </c>
      <c r="J30" s="204">
        <f>'Deal Information'!G63</f>
        <v>0</v>
      </c>
      <c r="K30" s="206">
        <f>'Deal Information'!G64</f>
        <v>0</v>
      </c>
    </row>
    <row r="31" spans="1:11" s="4" customFormat="1" ht="15" customHeight="1">
      <c r="A31" s="614" t="s">
        <v>303</v>
      </c>
      <c r="B31" s="615"/>
      <c r="C31" s="615"/>
      <c r="D31" s="271" t="s">
        <v>234</v>
      </c>
      <c r="E31" s="619" t="s">
        <v>190</v>
      </c>
      <c r="F31" s="620"/>
      <c r="G31" s="271" t="s">
        <v>191</v>
      </c>
      <c r="H31" s="271" t="s">
        <v>230</v>
      </c>
      <c r="I31" s="271" t="s">
        <v>231</v>
      </c>
      <c r="J31" s="271" t="s">
        <v>226</v>
      </c>
      <c r="K31" s="272" t="s">
        <v>225</v>
      </c>
    </row>
    <row r="32" spans="1:11" s="4" customFormat="1" ht="15" customHeight="1">
      <c r="A32" s="605">
        <f>'Deal Information'!$J$49</f>
        <v>0</v>
      </c>
      <c r="B32" s="606"/>
      <c r="C32" s="607"/>
      <c r="D32" s="199">
        <f>'Deal Information'!$J$51</f>
        <v>0</v>
      </c>
      <c r="E32" s="621">
        <f>SUM('Deal Information'!J52)</f>
        <v>0</v>
      </c>
      <c r="F32" s="622"/>
      <c r="G32" s="199">
        <f>SUM('Deal Information'!J53)</f>
        <v>0</v>
      </c>
      <c r="H32" s="200">
        <f>SUM('Deal Information'!J54)</f>
        <v>0</v>
      </c>
      <c r="I32" s="201">
        <f>SUM('Deal Information'!J55)</f>
        <v>0</v>
      </c>
      <c r="J32" s="199">
        <f>SUM('Deal Information'!J56)</f>
        <v>0</v>
      </c>
      <c r="K32" s="202">
        <f>'Deal Information'!$J$57</f>
        <v>0</v>
      </c>
    </row>
    <row r="33" spans="1:11" s="4" customFormat="1" ht="15" customHeight="1">
      <c r="A33" s="608"/>
      <c r="B33" s="609"/>
      <c r="C33" s="610"/>
      <c r="D33" s="273" t="s">
        <v>228</v>
      </c>
      <c r="E33" s="623" t="s">
        <v>229</v>
      </c>
      <c r="F33" s="624"/>
      <c r="G33" s="273" t="s">
        <v>189</v>
      </c>
      <c r="H33" s="273" t="s">
        <v>232</v>
      </c>
      <c r="I33" s="273" t="s">
        <v>227</v>
      </c>
      <c r="J33" s="273" t="s">
        <v>233</v>
      </c>
      <c r="K33" s="274" t="s">
        <v>192</v>
      </c>
    </row>
    <row r="34" spans="1:11" s="4" customFormat="1" ht="15" customHeight="1" thickBot="1">
      <c r="A34" s="611"/>
      <c r="B34" s="612"/>
      <c r="C34" s="613"/>
      <c r="D34" s="207">
        <f>'Deal Information'!$J$51</f>
        <v>0</v>
      </c>
      <c r="E34" s="625">
        <f>'Deal Information'!$J$59</f>
        <v>0</v>
      </c>
      <c r="F34" s="626"/>
      <c r="G34" s="204">
        <f>SUM('Deal Information'!J60)</f>
        <v>0</v>
      </c>
      <c r="H34" s="205">
        <f>'Deal Information'!$J$61</f>
        <v>0</v>
      </c>
      <c r="I34" s="204">
        <f>'Deal Information'!$J$62</f>
        <v>0</v>
      </c>
      <c r="J34" s="204">
        <f>'Deal Information'!$J$63</f>
        <v>0</v>
      </c>
      <c r="K34" s="220">
        <f>'Deal Information'!$J$64</f>
        <v>0</v>
      </c>
    </row>
    <row r="35" spans="1:11" s="4" customFormat="1" ht="12.75">
      <c r="A35" s="270"/>
      <c r="B35" s="270"/>
      <c r="C35" s="270"/>
      <c r="D35" s="270"/>
      <c r="E35" s="270"/>
      <c r="F35" s="270"/>
      <c r="G35" s="270"/>
      <c r="H35" s="270"/>
      <c r="I35" s="270"/>
      <c r="J35" s="270"/>
      <c r="K35" s="270"/>
    </row>
    <row r="36" spans="1:11" s="4" customFormat="1" ht="21">
      <c r="A36" s="602" t="s">
        <v>129</v>
      </c>
      <c r="B36" s="602"/>
      <c r="C36" s="602"/>
      <c r="D36" s="602"/>
      <c r="E36" s="602"/>
      <c r="F36" s="602"/>
      <c r="G36" s="602"/>
      <c r="H36" s="602"/>
      <c r="I36" s="602"/>
      <c r="J36" s="602"/>
      <c r="K36" s="602"/>
    </row>
    <row r="37" spans="1:11" s="4" customFormat="1" ht="12.75">
      <c r="A37" s="270"/>
      <c r="B37" s="270" t="s">
        <v>129</v>
      </c>
      <c r="C37" s="270"/>
      <c r="D37" s="270"/>
      <c r="E37" s="270"/>
      <c r="F37" s="270"/>
      <c r="G37" s="270"/>
      <c r="H37" s="270"/>
      <c r="I37" s="270"/>
      <c r="J37" s="270"/>
      <c r="K37" s="270"/>
    </row>
    <row r="38" spans="1:11" s="4" customFormat="1" ht="12.75">
      <c r="A38" s="270"/>
      <c r="B38" s="270" t="s">
        <v>129</v>
      </c>
      <c r="C38" s="270"/>
      <c r="D38" s="270"/>
      <c r="E38" s="270"/>
      <c r="F38" s="270"/>
      <c r="G38" s="270"/>
      <c r="H38" s="270"/>
      <c r="I38" s="270"/>
      <c r="J38" s="270"/>
      <c r="K38" s="270"/>
    </row>
    <row r="39" spans="1:11" s="4" customFormat="1" ht="12.75">
      <c r="A39" s="270"/>
      <c r="B39" s="270" t="s">
        <v>129</v>
      </c>
      <c r="C39" s="270"/>
      <c r="D39" s="270"/>
      <c r="E39" s="270"/>
      <c r="F39" s="270"/>
      <c r="G39" s="270"/>
      <c r="H39" s="270"/>
      <c r="I39" s="270"/>
      <c r="J39" s="270"/>
      <c r="K39" s="270"/>
    </row>
    <row r="40" spans="1:11" s="4" customFormat="1" ht="12.75">
      <c r="A40" s="270"/>
      <c r="B40" s="270" t="s">
        <v>129</v>
      </c>
      <c r="C40" s="270"/>
      <c r="D40" s="270"/>
      <c r="E40" s="270"/>
      <c r="F40" s="270"/>
      <c r="G40" s="270"/>
      <c r="H40" s="270"/>
      <c r="I40" s="270"/>
      <c r="J40" s="270"/>
      <c r="K40" s="270"/>
    </row>
    <row r="41" spans="1:11" s="4" customFormat="1" ht="12.75">
      <c r="A41" s="270"/>
      <c r="B41" s="270" t="s">
        <v>129</v>
      </c>
      <c r="C41" s="270"/>
      <c r="D41" s="270"/>
      <c r="E41" s="270"/>
      <c r="F41" s="270"/>
      <c r="G41" s="270"/>
      <c r="H41" s="270"/>
      <c r="I41" s="270"/>
      <c r="J41" s="270"/>
      <c r="K41" s="270"/>
    </row>
    <row r="42" spans="1:11" s="4" customFormat="1" ht="12.75">
      <c r="B42" s="4" t="s">
        <v>129</v>
      </c>
    </row>
    <row r="43" spans="1:11" s="4" customFormat="1" ht="12.75"/>
    <row r="44" spans="1:11" s="4" customFormat="1" ht="12.75"/>
    <row r="45" spans="1:11" s="4" customFormat="1" ht="12.75"/>
    <row r="46" spans="1:11" s="4" customFormat="1" ht="12.75"/>
    <row r="47" spans="1:11" s="4" customFormat="1" ht="12.75"/>
    <row r="48" spans="1:11" s="4" customFormat="1" ht="12.75"/>
    <row r="49" s="4" customFormat="1" ht="12.75"/>
    <row r="50" s="4" customFormat="1" ht="12.75"/>
    <row r="51" s="4" customFormat="1" ht="12.75"/>
    <row r="52" s="4" customFormat="1" ht="12.75"/>
    <row r="53" s="4" customFormat="1" ht="12.75"/>
    <row r="54" s="4" customFormat="1" ht="12.75"/>
    <row r="55" s="4" customFormat="1" ht="12.75"/>
    <row r="56" s="4" customFormat="1" ht="12.75"/>
    <row r="57" s="4" customFormat="1" ht="12.75"/>
    <row r="58" s="4" customFormat="1" ht="12.75"/>
    <row r="59" s="4" customFormat="1" ht="12.75"/>
    <row r="60" s="4" customFormat="1" ht="12.75"/>
    <row r="75" ht="18" customHeight="1"/>
    <row r="76" s="6" customFormat="1" ht="13.9" customHeight="1"/>
    <row r="77" s="4" customFormat="1" ht="13.9" customHeight="1"/>
    <row r="78" s="4" customFormat="1" ht="13.9" customHeight="1"/>
    <row r="79" s="4" customFormat="1" ht="13.9" customHeight="1"/>
    <row r="80" s="4" customFormat="1" ht="13.9" customHeight="1"/>
    <row r="81" s="4" customFormat="1" ht="13.9" customHeight="1"/>
    <row r="82" s="4" customFormat="1" ht="13.9" customHeight="1"/>
    <row r="83" s="4" customFormat="1" ht="13.9" customHeight="1"/>
    <row r="84" s="4" customFormat="1" ht="13.9" customHeight="1"/>
    <row r="85" s="4" customFormat="1" ht="13.9" customHeight="1"/>
    <row r="86" s="4" customFormat="1" ht="13.9" customHeight="1"/>
    <row r="87" s="4" customFormat="1" ht="13.9" customHeight="1"/>
    <row r="88" s="4" customFormat="1" ht="13.9" customHeight="1"/>
    <row r="89" s="4" customFormat="1" ht="13.9" customHeight="1"/>
    <row r="90" s="4" customFormat="1" ht="13.9" customHeight="1"/>
    <row r="91" s="4" customFormat="1" ht="13.9" customHeight="1"/>
    <row r="92" s="4" customFormat="1" ht="13.9" customHeight="1"/>
    <row r="93" s="4" customFormat="1" ht="13.9" customHeight="1"/>
    <row r="94" s="4" customFormat="1" ht="13.9" customHeight="1"/>
    <row r="95" s="4" customFormat="1" ht="13.9" customHeight="1"/>
    <row r="96" s="4" customFormat="1" ht="13.9" customHeight="1"/>
    <row r="97" spans="1:2" s="4" customFormat="1" ht="13.9" customHeight="1"/>
    <row r="98" spans="1:2" s="4" customFormat="1" ht="13.9" customHeight="1"/>
    <row r="99" spans="1:2" s="4" customFormat="1" ht="13.9" customHeight="1"/>
    <row r="100" spans="1:2" s="4" customFormat="1" ht="13.9" customHeight="1"/>
    <row r="101" spans="1:2" s="4" customFormat="1" ht="13.9" customHeight="1"/>
    <row r="102" spans="1:2" s="4" customFormat="1" ht="13.9" customHeight="1"/>
    <row r="103" spans="1:2" s="4" customFormat="1" ht="13.9" customHeight="1"/>
    <row r="104" spans="1:2" s="4" customFormat="1" ht="13.9" customHeight="1"/>
    <row r="105" spans="1:2" s="4" customFormat="1" ht="13.9" customHeight="1"/>
    <row r="106" spans="1:2" s="4" customFormat="1" ht="13.9" customHeight="1"/>
    <row r="107" spans="1:2" s="4" customFormat="1" ht="13.9" customHeight="1"/>
    <row r="108" spans="1:2" s="4" customFormat="1" ht="13.9" customHeight="1"/>
    <row r="109" spans="1:2" s="4" customFormat="1" ht="13.9" customHeight="1"/>
    <row r="110" spans="1:2" s="4" customFormat="1" ht="13.9" customHeight="1">
      <c r="A110" s="8" t="s">
        <v>129</v>
      </c>
      <c r="B110" s="9"/>
    </row>
    <row r="111" spans="1:2" s="4" customFormat="1" ht="13.9" customHeight="1">
      <c r="B111" s="9"/>
    </row>
    <row r="112" spans="1:2" s="4" customFormat="1" ht="13.9" customHeight="1">
      <c r="B112" s="9"/>
    </row>
    <row r="113" spans="2:2" s="4" customFormat="1" ht="16.149999999999999" customHeight="1">
      <c r="B113" s="9"/>
    </row>
    <row r="114" spans="2:2" s="4" customFormat="1" ht="13.9" customHeight="1"/>
    <row r="115" spans="2:2" s="4" customFormat="1" ht="13.9" customHeight="1"/>
    <row r="116" spans="2:2" s="4" customFormat="1" ht="13.9" customHeight="1"/>
    <row r="117" spans="2:2" s="4" customFormat="1" ht="13.9" customHeight="1"/>
    <row r="118" spans="2:2" s="4" customFormat="1" ht="13.9" customHeight="1"/>
    <row r="119" spans="2:2" s="4" customFormat="1" ht="13.9" customHeight="1"/>
    <row r="120" spans="2:2" s="4" customFormat="1" ht="13.9" customHeight="1"/>
    <row r="121" spans="2:2" s="4" customFormat="1" ht="13.9" customHeight="1"/>
    <row r="122" spans="2:2" s="4" customFormat="1" ht="13.9" customHeight="1"/>
    <row r="123" spans="2:2" s="4" customFormat="1" ht="13.9" customHeight="1"/>
    <row r="124" spans="2:2" s="4" customFormat="1" ht="13.9" customHeight="1"/>
    <row r="125" spans="2:2" s="4" customFormat="1" ht="13.9" customHeight="1"/>
    <row r="127" spans="2:2" s="6" customFormat="1" ht="16.899999999999999" customHeight="1"/>
    <row r="128" spans="2:2" s="4" customFormat="1" ht="12.75"/>
    <row r="129" s="4" customFormat="1" ht="12.75"/>
    <row r="130" s="4" customFormat="1" ht="12.75"/>
    <row r="131" s="4" customFormat="1" ht="12.75"/>
    <row r="132" s="4" customFormat="1" ht="12.75"/>
    <row r="133" s="4" customFormat="1" ht="12.75"/>
    <row r="134" s="4" customFormat="1" ht="12.75"/>
    <row r="135" s="4" customFormat="1" ht="12.75"/>
    <row r="136" s="4" customFormat="1" ht="12.75"/>
    <row r="137" s="4" customFormat="1" ht="12.75"/>
    <row r="138" s="4" customFormat="1" ht="12.75"/>
    <row r="139" s="4" customFormat="1" ht="12.75"/>
    <row r="140" s="4" customFormat="1" ht="12.75"/>
    <row r="141" s="4" customFormat="1" ht="12.75"/>
    <row r="142" s="4" customFormat="1" ht="12.75"/>
    <row r="143" s="4" customFormat="1" ht="12.75"/>
    <row r="144" s="4" customFormat="1" ht="12.75"/>
    <row r="145" s="4" customFormat="1" ht="12.75"/>
    <row r="146" s="4" customFormat="1" ht="12.75"/>
    <row r="147" s="4" customFormat="1" ht="12.75"/>
    <row r="148" s="4" customFormat="1" ht="12.75"/>
    <row r="149" s="4" customFormat="1" ht="12.75"/>
    <row r="150" s="4" customFormat="1" ht="12.75"/>
    <row r="151" s="4" customFormat="1" ht="12.75"/>
    <row r="152" s="4" customFormat="1" ht="12.75"/>
    <row r="153" s="4" customFormat="1" ht="12.75"/>
    <row r="154" s="4" customFormat="1" ht="12.75"/>
    <row r="155" s="4" customFormat="1" ht="12.75"/>
    <row r="156" s="4" customFormat="1" ht="12.75"/>
    <row r="157" s="4" customFormat="1" ht="12.75"/>
    <row r="158" s="4" customFormat="1" ht="12.75"/>
    <row r="159" s="4" customFormat="1" ht="12.75"/>
    <row r="160" s="4" customFormat="1" ht="12.75"/>
    <row r="161" s="4" customFormat="1" ht="12.75"/>
    <row r="162" s="4" customFormat="1" ht="12.75"/>
    <row r="163" s="4" customFormat="1" ht="12.75"/>
    <row r="177" s="6" customFormat="1" ht="16.899999999999999" customHeight="1"/>
    <row r="178" s="4" customFormat="1" ht="12.75"/>
    <row r="179" s="4" customFormat="1" ht="12.75"/>
    <row r="180" s="4" customFormat="1" ht="12.75"/>
    <row r="181" s="4" customFormat="1" ht="12.75"/>
    <row r="182" s="4" customFormat="1" ht="12.75"/>
    <row r="183" s="4" customFormat="1" ht="12.75"/>
    <row r="184" s="4" customFormat="1" ht="12.75"/>
    <row r="185" s="4" customFormat="1" ht="12.75"/>
    <row r="186" s="4" customFormat="1" ht="12.75"/>
    <row r="187" s="4" customFormat="1" ht="12.75"/>
    <row r="188" s="4" customFormat="1" ht="12.75"/>
    <row r="189" s="4" customFormat="1" ht="12.75"/>
    <row r="190" s="4" customFormat="1" ht="12.75"/>
    <row r="191" s="4" customFormat="1" ht="12.75"/>
    <row r="192" s="4" customFormat="1" ht="12.75"/>
    <row r="193" s="4" customFormat="1" ht="12.75"/>
    <row r="196" s="5" customFormat="1" ht="18" customHeight="1"/>
    <row r="197" s="4" customFormat="1" ht="12.75"/>
    <row r="198" s="4" customFormat="1" ht="12.75"/>
    <row r="199" s="4" customFormat="1" ht="12.75"/>
    <row r="200" s="4" customFormat="1" ht="12.75"/>
    <row r="201" s="4" customFormat="1" ht="12.75"/>
    <row r="202" s="4" customFormat="1" ht="12.75"/>
    <row r="203" s="4" customFormat="1" ht="12.75"/>
    <row r="204" s="4" customFormat="1" ht="12.75"/>
    <row r="205" s="4" customFormat="1" ht="12.75"/>
    <row r="206" s="4" customFormat="1" ht="12.75"/>
    <row r="207" s="4" customFormat="1" ht="12.75"/>
    <row r="208" s="4" customFormat="1" ht="12.75"/>
    <row r="209" s="4" customFormat="1" ht="12.75"/>
    <row r="210" s="4" customFormat="1" ht="12.75"/>
    <row r="211" s="4" customFormat="1" ht="12.75"/>
    <row r="212" s="4" customFormat="1" ht="12.75"/>
    <row r="213" s="4" customFormat="1" ht="12.75"/>
    <row r="219" ht="27" customHeight="1"/>
    <row r="220" ht="27" customHeight="1"/>
  </sheetData>
  <sheetProtection selectLockedCells="1"/>
  <mergeCells count="35">
    <mergeCell ref="E34:F34"/>
    <mergeCell ref="E28:F28"/>
    <mergeCell ref="E29:F29"/>
    <mergeCell ref="E30:F30"/>
    <mergeCell ref="E31:F31"/>
    <mergeCell ref="E32:F32"/>
    <mergeCell ref="J2:K2"/>
    <mergeCell ref="C2:H2"/>
    <mergeCell ref="A2:B2"/>
    <mergeCell ref="A22:K22"/>
    <mergeCell ref="A12:K12"/>
    <mergeCell ref="A5:K5"/>
    <mergeCell ref="C7:I7"/>
    <mergeCell ref="C10:I10"/>
    <mergeCell ref="C8:I8"/>
    <mergeCell ref="C9:I9"/>
    <mergeCell ref="A6:K6"/>
    <mergeCell ref="G14:I14"/>
    <mergeCell ref="A14:C14"/>
    <mergeCell ref="A36:K36"/>
    <mergeCell ref="B3:C3"/>
    <mergeCell ref="E3:G3"/>
    <mergeCell ref="I3:K3"/>
    <mergeCell ref="A24:C26"/>
    <mergeCell ref="A28:C30"/>
    <mergeCell ref="A32:C34"/>
    <mergeCell ref="A31:C31"/>
    <mergeCell ref="A23:C23"/>
    <mergeCell ref="A27:C27"/>
    <mergeCell ref="E23:F23"/>
    <mergeCell ref="E24:F24"/>
    <mergeCell ref="E25:F25"/>
    <mergeCell ref="E26:F26"/>
    <mergeCell ref="E27:F27"/>
    <mergeCell ref="E33:F33"/>
  </mergeCells>
  <phoneticPr fontId="5" type="noConversion"/>
  <printOptions horizontalCentered="1"/>
  <pageMargins left="0" right="0" top="0.25" bottom="0" header="0" footer="0"/>
  <pageSetup scale="51" orientation="portrait" horizontalDpi="4294967292" verticalDpi="4294967292" r:id="rId1"/>
  <rowBreaks count="1" manualBreakCount="1">
    <brk id="7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3"/>
  <sheetViews>
    <sheetView workbookViewId="0">
      <selection activeCell="A6" sqref="A6"/>
    </sheetView>
  </sheetViews>
  <sheetFormatPr defaultColWidth="11" defaultRowHeight="15.75"/>
  <cols>
    <col min="1" max="1" width="27" customWidth="1"/>
  </cols>
  <sheetData>
    <row r="1" spans="1:8" s="60" customFormat="1" ht="28.9" customHeight="1">
      <c r="A1" s="646" t="s">
        <v>309</v>
      </c>
      <c r="B1" s="646"/>
      <c r="C1" s="646"/>
      <c r="D1" s="646"/>
      <c r="E1" s="646"/>
      <c r="F1" s="646"/>
      <c r="G1" s="646"/>
      <c r="H1" s="646"/>
    </row>
    <row r="2" spans="1:8" ht="16.149999999999999" customHeight="1">
      <c r="A2" s="645" t="s">
        <v>313</v>
      </c>
      <c r="B2" s="645"/>
      <c r="C2" s="645"/>
      <c r="D2" s="645"/>
      <c r="E2" s="645"/>
      <c r="F2" s="645"/>
      <c r="G2" s="645"/>
      <c r="H2" s="645"/>
    </row>
    <row r="3" spans="1:8" ht="16.149999999999999" customHeight="1">
      <c r="A3" s="645"/>
      <c r="B3" s="645"/>
      <c r="C3" s="645"/>
      <c r="D3" s="645"/>
      <c r="E3" s="645"/>
      <c r="F3" s="645"/>
      <c r="G3" s="645"/>
      <c r="H3" s="645"/>
    </row>
    <row r="4" spans="1:8" ht="16.149999999999999" customHeight="1">
      <c r="A4" s="645"/>
      <c r="B4" s="645"/>
      <c r="C4" s="645"/>
      <c r="D4" s="645"/>
      <c r="E4" s="645"/>
      <c r="F4" s="645"/>
      <c r="G4" s="645"/>
      <c r="H4" s="645"/>
    </row>
    <row r="5" spans="1:8" ht="16.149999999999999" customHeight="1">
      <c r="A5" s="645"/>
      <c r="B5" s="645"/>
      <c r="C5" s="645"/>
      <c r="D5" s="645"/>
      <c r="E5" s="645"/>
      <c r="F5" s="645"/>
      <c r="G5" s="645"/>
      <c r="H5" s="645"/>
    </row>
    <row r="6" spans="1:8" ht="16.149999999999999" customHeight="1" thickBot="1"/>
    <row r="7" spans="1:8" ht="19.5" thickBot="1">
      <c r="A7" s="208" t="s">
        <v>308</v>
      </c>
      <c r="B7" s="209" t="s">
        <v>310</v>
      </c>
      <c r="C7" s="209" t="s">
        <v>9</v>
      </c>
      <c r="D7" s="643" t="s">
        <v>311</v>
      </c>
      <c r="E7" s="643"/>
      <c r="F7" s="643"/>
      <c r="G7" s="643"/>
      <c r="H7" s="644"/>
    </row>
    <row r="8" spans="1:8">
      <c r="B8" s="210">
        <v>0</v>
      </c>
      <c r="C8" s="211">
        <v>3</v>
      </c>
      <c r="D8" s="637" t="s">
        <v>312</v>
      </c>
      <c r="E8" s="637"/>
      <c r="F8" s="637"/>
      <c r="G8" s="637"/>
      <c r="H8" s="638"/>
    </row>
    <row r="9" spans="1:8">
      <c r="B9" s="212">
        <v>1001</v>
      </c>
      <c r="C9" s="213">
        <v>5</v>
      </c>
      <c r="D9" s="639"/>
      <c r="E9" s="639"/>
      <c r="F9" s="639"/>
      <c r="G9" s="639"/>
      <c r="H9" s="640"/>
    </row>
    <row r="10" spans="1:8">
      <c r="B10" s="212">
        <v>2501</v>
      </c>
      <c r="C10" s="214">
        <v>7</v>
      </c>
      <c r="D10" s="639"/>
      <c r="E10" s="639"/>
      <c r="F10" s="639"/>
      <c r="G10" s="639"/>
      <c r="H10" s="640"/>
    </row>
    <row r="11" spans="1:8" ht="16.5" thickBot="1">
      <c r="B11" s="212">
        <v>3001</v>
      </c>
      <c r="C11" s="215">
        <v>9</v>
      </c>
      <c r="D11" s="641"/>
      <c r="E11" s="641"/>
      <c r="F11" s="641"/>
      <c r="G11" s="641"/>
      <c r="H11" s="642"/>
    </row>
    <row r="12" spans="1:8">
      <c r="B12" s="216"/>
      <c r="C12" s="217"/>
    </row>
    <row r="13" spans="1:8" ht="16.5" thickBot="1">
      <c r="B13" s="218"/>
      <c r="C13" s="219"/>
    </row>
    <row r="17" spans="1:3">
      <c r="C17" t="s">
        <v>406</v>
      </c>
    </row>
    <row r="18" spans="1:3">
      <c r="A18" t="s">
        <v>392</v>
      </c>
      <c r="B18" s="228">
        <v>1.0999999999999999E-2</v>
      </c>
      <c r="C18" t="s">
        <v>407</v>
      </c>
    </row>
    <row r="19" spans="1:3">
      <c r="A19" t="s">
        <v>393</v>
      </c>
      <c r="B19">
        <v>12</v>
      </c>
    </row>
    <row r="20" spans="1:3">
      <c r="A20" t="s">
        <v>394</v>
      </c>
      <c r="B20">
        <f>B18/B19</f>
        <v>9.1666666666666665E-4</v>
      </c>
    </row>
    <row r="22" spans="1:3">
      <c r="A22" t="s">
        <v>405</v>
      </c>
    </row>
    <row r="23" spans="1:3">
      <c r="B23">
        <v>8.0999999999999996E-3</v>
      </c>
      <c r="C23" t="s">
        <v>408</v>
      </c>
    </row>
  </sheetData>
  <mergeCells count="4">
    <mergeCell ref="D8:H11"/>
    <mergeCell ref="D7:H7"/>
    <mergeCell ref="A2:H5"/>
    <mergeCell ref="A1:H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Deal Information</vt:lpstr>
      <vt:lpstr>Repair Estimator</vt:lpstr>
      <vt:lpstr>Deal Analyzer for Flips</vt:lpstr>
      <vt:lpstr>Investment Summary</vt:lpstr>
      <vt:lpstr>Formula Data DO NOT TOUCH</vt:lpstr>
      <vt:lpstr>'Deal Analyzer for Flips'!Print_Area</vt:lpstr>
      <vt:lpstr>'Deal Information'!Print_Area</vt:lpstr>
      <vt:lpstr>'Investment Summary'!Print_Area</vt:lpstr>
      <vt:lpstr>'Repair Estimator'!Print_Area</vt:lpstr>
    </vt:vector>
  </TitlesOfParts>
  <Company>Aileron Marketing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Jonnes</dc:creator>
  <cp:lastModifiedBy>Todd Pigott</cp:lastModifiedBy>
  <cp:lastPrinted>2025-08-24T22:48:41Z</cp:lastPrinted>
  <dcterms:created xsi:type="dcterms:W3CDTF">2014-08-12T21:44:22Z</dcterms:created>
  <dcterms:modified xsi:type="dcterms:W3CDTF">2025-08-29T15:47:04Z</dcterms:modified>
</cp:coreProperties>
</file>